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120" tabRatio="877" firstSheet="1" activeTab="5"/>
  </bookViews>
  <sheets>
    <sheet name="공시자료표지" sheetId="1" r:id="rId1"/>
    <sheet name="1.상반기 주요사업실적" sheetId="2" r:id="rId2"/>
    <sheet name="2.요약대차대조표" sheetId="3" r:id="rId3"/>
    <sheet name="3.요약손익계산서" sheetId="4" r:id="rId4"/>
    <sheet name="□손익발생 원천별실적 " sheetId="5" r:id="rId5"/>
    <sheet name="4. 경영지표에 관한 사항" sheetId="6" r:id="rId6"/>
  </sheets>
  <definedNames>
    <definedName name="_xlnm.Print_Area" localSheetId="2">'2.요약대차대조표'!$A$1:$I$40</definedName>
    <definedName name="_xlnm.Print_Area" localSheetId="3">'3.요약손익계산서'!$A$1:$H$27</definedName>
    <definedName name="_xlnm.Print_Area" localSheetId="0">'공시자료표지'!$A$3:$I$44</definedName>
    <definedName name="_xlnm.Print_Titles" localSheetId="2">'2.요약대차대조표'!$4:$5</definedName>
    <definedName name="_xlnm.Print_Titles" localSheetId="3">'3.요약손익계산서'!$4:$5</definedName>
  </definedNames>
  <calcPr fullCalcOnLoad="1"/>
</workbook>
</file>

<file path=xl/sharedStrings.xml><?xml version="1.0" encoding="utf-8"?>
<sst xmlns="http://schemas.openxmlformats.org/spreadsheetml/2006/main" count="235" uniqueCount="181">
  <si>
    <t>사업별</t>
  </si>
  <si>
    <t>판     매</t>
  </si>
  <si>
    <t>구     매</t>
  </si>
  <si>
    <t>가     공</t>
  </si>
  <si>
    <t>평잔순증</t>
  </si>
  <si>
    <t>(잔 액)</t>
  </si>
  <si>
    <t>(평 잔)</t>
  </si>
  <si>
    <t>상   호
대출금</t>
  </si>
  <si>
    <t>정   책
대출금</t>
  </si>
  <si>
    <t>평잔순증</t>
  </si>
  <si>
    <t>(단위:백만원,%)</t>
  </si>
  <si>
    <t>소     계(A)</t>
  </si>
  <si>
    <t>소계(평잔순증)(B)</t>
  </si>
  <si>
    <t>공 제 료( C)</t>
  </si>
  <si>
    <t xml:space="preserve"> </t>
  </si>
  <si>
    <t xml:space="preserve"> </t>
  </si>
  <si>
    <t xml:space="preserve"> </t>
  </si>
  <si>
    <t>달성률(C/B)</t>
  </si>
  <si>
    <t xml:space="preserve"> </t>
  </si>
  <si>
    <t>자본적정성</t>
  </si>
  <si>
    <t>순자본비율</t>
  </si>
  <si>
    <t xml:space="preserve"> </t>
  </si>
  <si>
    <t>단순자기자본비율</t>
  </si>
  <si>
    <t>자산건전성</t>
  </si>
  <si>
    <t>손실위험도가중여신비율</t>
  </si>
  <si>
    <t>순고정이하여신비율</t>
  </si>
  <si>
    <t>연체대출금비율</t>
  </si>
  <si>
    <t>유동성비율</t>
  </si>
  <si>
    <t>고정자산비율</t>
  </si>
  <si>
    <t>총사업량(A+B+C)</t>
  </si>
  <si>
    <t>직원1인당 매출총이익</t>
  </si>
  <si>
    <t>생산성</t>
  </si>
  <si>
    <t>직원1인당 대출금</t>
  </si>
  <si>
    <t>구     분</t>
  </si>
  <si>
    <t xml:space="preserve">1. 상반기 주요사업실적 </t>
  </si>
  <si>
    <t>요 구 불 예 수 금</t>
  </si>
  <si>
    <t>저 축 성 예 수 금</t>
  </si>
  <si>
    <t>자 유 로 부 금</t>
  </si>
  <si>
    <t>대 내 예 치 금</t>
  </si>
  <si>
    <t>대 외 예 치 금</t>
  </si>
  <si>
    <t>상 호 금 융 차 입 금</t>
  </si>
  <si>
    <t>기 타 예 치 금</t>
  </si>
  <si>
    <t>Ⅲ. 금 융 업 대 출 채 권</t>
  </si>
  <si>
    <t>정 책 자 금 차 입 금</t>
  </si>
  <si>
    <t>상호금융자금대출금</t>
  </si>
  <si>
    <t>기 타 차 입 금</t>
  </si>
  <si>
    <t>Ⅳ. 농 작 물 보 험 부 채</t>
  </si>
  <si>
    <t>정 책 자 금 대 출 금</t>
  </si>
  <si>
    <t>농 작 물 보 험 예 수 금</t>
  </si>
  <si>
    <t>농 작 물 보 험 자 금</t>
  </si>
  <si>
    <t>공 제 대 출 금</t>
  </si>
  <si>
    <t>Ⅳ. 농 작 물 보 험 자 산</t>
  </si>
  <si>
    <t>농 작 물 보 험 미 수 금</t>
  </si>
  <si>
    <t>투 자 자 산</t>
  </si>
  <si>
    <t>유 형 자 산</t>
  </si>
  <si>
    <t>무 형 자 산</t>
  </si>
  <si>
    <t>Ⅱ. 금  융  업  예  치  금</t>
  </si>
  <si>
    <t>부채</t>
  </si>
  <si>
    <t>Ⅲ. 금  융  업  차  입  금</t>
  </si>
  <si>
    <t>공제사업채무</t>
  </si>
  <si>
    <t>부 채 합 계</t>
  </si>
  <si>
    <t>자 본 합 계</t>
  </si>
  <si>
    <t>부채와 자본총계</t>
  </si>
  <si>
    <t>구분</t>
  </si>
  <si>
    <t>금액</t>
  </si>
  <si>
    <t>구성비</t>
  </si>
  <si>
    <t>자                  산</t>
  </si>
  <si>
    <t>(단위:백만원,%)</t>
  </si>
  <si>
    <t>증 감</t>
  </si>
  <si>
    <t>4. 경영지표에 관한 사항</t>
  </si>
  <si>
    <t xml:space="preserve">2. 요약 대차대조표 </t>
  </si>
  <si>
    <t>예수금</t>
  </si>
  <si>
    <t>Ⅰ. 유     동     자     산</t>
  </si>
  <si>
    <t>Ⅰ. 유    동    부    채</t>
  </si>
  <si>
    <t xml:space="preserve">Ⅱ. 금 융 업 예 수 금 </t>
  </si>
  <si>
    <t>증  감</t>
  </si>
  <si>
    <r>
      <t xml:space="preserve">    4. 직원1인당 대출금= 상호금융대출금</t>
    </r>
    <r>
      <rPr>
        <sz val="11"/>
        <rFont val="돋움"/>
        <family val="3"/>
      </rPr>
      <t xml:space="preserve"> 잔액</t>
    </r>
    <r>
      <rPr>
        <sz val="11"/>
        <rFont val="돋움"/>
        <family val="3"/>
      </rPr>
      <t>/직원수(신용종사직원)</t>
    </r>
  </si>
  <si>
    <t xml:space="preserve">    3. 직원1인당 예수금= 예수금잔액/직원수(신용종사직원)</t>
  </si>
  <si>
    <t>유동성</t>
  </si>
  <si>
    <t>(단위:백만원,%)</t>
  </si>
  <si>
    <t>마     트</t>
  </si>
  <si>
    <t xml:space="preserve">    2. 직원1인당 매출총이익= 매출총이익/직원수(전체)</t>
  </si>
  <si>
    <t>수익성</t>
  </si>
  <si>
    <t>총자산순이익률</t>
  </si>
  <si>
    <t>수지비율</t>
  </si>
  <si>
    <t>총자산경비율</t>
  </si>
  <si>
    <r>
      <t>주)1</t>
    </r>
    <r>
      <rPr>
        <sz val="11"/>
        <rFont val="돋움"/>
        <family val="3"/>
      </rPr>
      <t>.</t>
    </r>
    <r>
      <rPr>
        <sz val="11"/>
        <rFont val="돋움"/>
        <family val="3"/>
      </rPr>
      <t xml:space="preserve"> 자본적정성, 자산건전성</t>
    </r>
    <r>
      <rPr>
        <sz val="11"/>
        <rFont val="돋움"/>
        <family val="3"/>
      </rPr>
      <t xml:space="preserve">, 수익성, </t>
    </r>
    <r>
      <rPr>
        <sz val="11"/>
        <rFont val="돋움"/>
        <family val="3"/>
      </rPr>
      <t>유동성항목의 비율은 경영실태평가 계량평가 부문으로</t>
    </r>
    <r>
      <rPr>
        <sz val="11"/>
        <rFont val="돋움"/>
        <family val="3"/>
      </rPr>
      <t xml:space="preserve"> </t>
    </r>
  </si>
  <si>
    <t>총자본비율</t>
  </si>
  <si>
    <t>2/4분기계획
(B)</t>
  </si>
  <si>
    <t>실적
( C)</t>
  </si>
  <si>
    <t>경 제 사 업</t>
  </si>
  <si>
    <t>신 용 사 업</t>
  </si>
  <si>
    <t>전년동기
대   비
성장률
(C-A)/A)</t>
  </si>
  <si>
    <t>자  산  총  계</t>
  </si>
  <si>
    <t>주) 충당금 등 차감계정은 해당계정에서 차감하여 기재</t>
  </si>
  <si>
    <t xml:space="preserve">   상반기 경영공시자료</t>
  </si>
  <si>
    <t>Ⅴ. 비  유  동  자  산</t>
  </si>
  <si>
    <r>
      <t xml:space="preserve">기 </t>
    </r>
    <r>
      <rPr>
        <sz val="11"/>
        <rFont val="돋움"/>
        <family val="3"/>
      </rPr>
      <t xml:space="preserve">  </t>
    </r>
    <r>
      <rPr>
        <sz val="11"/>
        <rFont val="돋움"/>
        <family val="3"/>
      </rPr>
      <t xml:space="preserve">타 </t>
    </r>
    <r>
      <rPr>
        <sz val="11"/>
        <rFont val="돋움"/>
        <family val="3"/>
      </rPr>
      <t xml:space="preserve">     </t>
    </r>
    <r>
      <rPr>
        <sz val="11"/>
        <rFont val="돋움"/>
        <family val="3"/>
      </rPr>
      <t>비</t>
    </r>
    <r>
      <rPr>
        <sz val="11"/>
        <rFont val="돋움"/>
        <family val="3"/>
      </rPr>
      <t xml:space="preserve">   </t>
    </r>
    <r>
      <rPr>
        <sz val="11"/>
        <rFont val="돋움"/>
        <family val="3"/>
      </rPr>
      <t>유</t>
    </r>
    <r>
      <rPr>
        <sz val="11"/>
        <rFont val="돋움"/>
        <family val="3"/>
      </rPr>
      <t xml:space="preserve">   </t>
    </r>
    <r>
      <rPr>
        <sz val="11"/>
        <rFont val="돋움"/>
        <family val="3"/>
      </rPr>
      <t>동</t>
    </r>
    <r>
      <rPr>
        <sz val="11"/>
        <rFont val="돋움"/>
        <family val="3"/>
      </rPr>
      <t xml:space="preserve">   </t>
    </r>
    <r>
      <rPr>
        <sz val="11"/>
        <rFont val="돋움"/>
        <family val="3"/>
      </rPr>
      <t>자</t>
    </r>
    <r>
      <rPr>
        <sz val="11"/>
        <rFont val="돋움"/>
        <family val="3"/>
      </rPr>
      <t xml:space="preserve">  </t>
    </r>
    <r>
      <rPr>
        <sz val="11"/>
        <rFont val="돋움"/>
        <family val="3"/>
      </rPr>
      <t>산</t>
    </r>
  </si>
  <si>
    <t>Ⅴ. 비   유   동   부   채</t>
  </si>
  <si>
    <t>생 장 물</t>
  </si>
  <si>
    <t>창     고</t>
  </si>
  <si>
    <t>이     용</t>
  </si>
  <si>
    <t>운     송</t>
  </si>
  <si>
    <t>기     타</t>
  </si>
  <si>
    <r>
      <t xml:space="preserve">       </t>
    </r>
    <r>
      <rPr>
        <sz val="11"/>
        <rFont val="돋움"/>
        <family val="3"/>
      </rPr>
      <t xml:space="preserve"> 통합로그인시스템</t>
    </r>
    <r>
      <rPr>
        <sz val="11"/>
        <rFont val="돋움"/>
        <family val="3"/>
      </rPr>
      <t>/경영정보/조합</t>
    </r>
    <r>
      <rPr>
        <sz val="11"/>
        <rFont val="돋움"/>
        <family val="3"/>
      </rPr>
      <t>경영실태(상태)평가</t>
    </r>
    <r>
      <rPr>
        <sz val="11"/>
        <rFont val="돋움"/>
        <family val="3"/>
      </rPr>
      <t>에서 자료를 송출하여 등재</t>
    </r>
  </si>
  <si>
    <t>(기준일 : 2009. 6. 30. 현재)</t>
  </si>
  <si>
    <t>2009년말
 추정</t>
  </si>
  <si>
    <t>2008년 실적</t>
  </si>
  <si>
    <t>2008.6.30
(A)</t>
  </si>
  <si>
    <t>2008년말</t>
  </si>
  <si>
    <t>이 자료는 금융위원회의
「상호금융업감독규정 제9조의 규정」에 의하여
작성된 것입니다.</t>
  </si>
  <si>
    <t>직원1인당 예수금</t>
  </si>
  <si>
    <t>1.</t>
  </si>
  <si>
    <t>2.</t>
  </si>
  <si>
    <t>3.</t>
  </si>
  <si>
    <t>4.</t>
  </si>
  <si>
    <t>구분</t>
  </si>
  <si>
    <t>증 감</t>
  </si>
  <si>
    <t>금액</t>
  </si>
  <si>
    <t>구성비</t>
  </si>
  <si>
    <t>3. 요약 손익계산서</t>
  </si>
  <si>
    <t>Ⅰ. 영업수익</t>
  </si>
  <si>
    <t>신용사업영업수익</t>
  </si>
  <si>
    <t>경제사업영업수익</t>
  </si>
  <si>
    <t>공제사업영업수익</t>
  </si>
  <si>
    <t>농작물보험영업수익</t>
  </si>
  <si>
    <t>Ⅱ. 영업비용</t>
  </si>
  <si>
    <t>신용사업영업비용</t>
  </si>
  <si>
    <t>경제사업영업비용</t>
  </si>
  <si>
    <t>공제사업영업비용</t>
  </si>
  <si>
    <t>농작물보험영업비용</t>
  </si>
  <si>
    <t>Ⅲ. 판매비와관리비</t>
  </si>
  <si>
    <t>Ⅳ. 영업손익</t>
  </si>
  <si>
    <t>Ⅴ. 교육지원사업수익</t>
  </si>
  <si>
    <t>Ⅵ. 교육지원사업비용</t>
  </si>
  <si>
    <t>Ⅷ. 영업외비용</t>
  </si>
  <si>
    <t>Ⅶ. 영업외수익</t>
  </si>
  <si>
    <t>Ⅸ. 법인세비용차감전계속사업손익</t>
  </si>
  <si>
    <t>Ⅹ. 계속사업손익법인세비용</t>
  </si>
  <si>
    <t>ⅩⅠ.계속사업손익</t>
  </si>
  <si>
    <t>ⅩⅡ.중단사업손익</t>
  </si>
  <si>
    <t>ⅩⅢ.당기순손익</t>
  </si>
  <si>
    <t>(법인세 효과:               )</t>
  </si>
  <si>
    <t>2008.6월말</t>
  </si>
  <si>
    <t>2009.6월말</t>
  </si>
  <si>
    <t>2008년말</t>
  </si>
  <si>
    <t>2009.6월말 현재</t>
  </si>
  <si>
    <t>2009.6월말</t>
  </si>
  <si>
    <t>구    분</t>
  </si>
  <si>
    <t>영업수익</t>
  </si>
  <si>
    <t>신용
사업</t>
  </si>
  <si>
    <t>이자
수익</t>
  </si>
  <si>
    <t>예치금이자</t>
  </si>
  <si>
    <t>대출금이자</t>
  </si>
  <si>
    <t>단기매매증권</t>
  </si>
  <si>
    <t>매도가능증권</t>
  </si>
  <si>
    <t>만기보유증권</t>
  </si>
  <si>
    <t>기타이자</t>
  </si>
  <si>
    <t>수수료수익</t>
  </si>
  <si>
    <t>기타영업수익</t>
  </si>
  <si>
    <t>경제사업매출액</t>
  </si>
  <si>
    <t>공제사업수익</t>
  </si>
  <si>
    <t>농작물보험수익</t>
  </si>
  <si>
    <t>계</t>
  </si>
  <si>
    <t>영업비용</t>
  </si>
  <si>
    <t>이자
비용</t>
  </si>
  <si>
    <t>예수금이자</t>
  </si>
  <si>
    <t>차입금이자</t>
  </si>
  <si>
    <t>수수료비용</t>
  </si>
  <si>
    <t>기타영업비용</t>
  </si>
  <si>
    <t>경제사업매출원가</t>
  </si>
  <si>
    <t>공제사업비용</t>
  </si>
  <si>
    <t>농작물보험비용</t>
  </si>
  <si>
    <t>매출총이익</t>
  </si>
  <si>
    <t>□ 손익발생 원천별 실적</t>
  </si>
  <si>
    <t>유가증권평가및처분이익</t>
  </si>
  <si>
    <t>대출채권평가및처분이익</t>
  </si>
  <si>
    <t>유가증권평가및처분손실</t>
  </si>
  <si>
    <t>대출채권평가및처분손실</t>
  </si>
  <si>
    <t>2009년도  홍천축산업협동조합현황</t>
  </si>
  <si>
    <t>홍천축산업협동조합</t>
  </si>
</sst>
</file>

<file path=xl/styles.xml><?xml version="1.0" encoding="utf-8"?>
<styleSheet xmlns="http://schemas.openxmlformats.org/spreadsheetml/2006/main">
  <numFmts count="3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0_ "/>
    <numFmt numFmtId="179" formatCode="0_);[Red]\(0\)"/>
    <numFmt numFmtId="180" formatCode="#,##0.0_ "/>
    <numFmt numFmtId="181" formatCode="#,##0.00_ "/>
    <numFmt numFmtId="182" formatCode="#,##0.000_ "/>
    <numFmt numFmtId="183" formatCode="#,##0.0000_ "/>
    <numFmt numFmtId="184" formatCode="#,##0.00000_ "/>
    <numFmt numFmtId="185" formatCode="#,##0.000000_ "/>
    <numFmt numFmtId="186" formatCode="#,##0.0000000_ "/>
    <numFmt numFmtId="187" formatCode="0.0000000%"/>
    <numFmt numFmtId="188" formatCode="0.000%"/>
    <numFmt numFmtId="189" formatCode="0.0000%"/>
    <numFmt numFmtId="190" formatCode="\(\)"/>
    <numFmt numFmtId="191" formatCode="\(0\)"/>
    <numFmt numFmtId="192" formatCode="* _-&quot;₩&quot;#,##0;* \-&quot;₩&quot;#,##0;* _-&quot;₩&quot;&quot;-&quot;;@"/>
    <numFmt numFmtId="193" formatCode="* #,##0;* \-#,##0;* &quot;-&quot;;@"/>
    <numFmt numFmtId="194" formatCode="* _-&quot;₩&quot;#,##0.00;* \-&quot;₩&quot;#,##0.00;* _-&quot;₩&quot;&quot;-&quot;??;@"/>
    <numFmt numFmtId="195" formatCode="* #,##0.00;* \-#,##0.00;* &quot;-&quot;??;@"/>
    <numFmt numFmtId="196" formatCode="0.0"/>
  </numFmts>
  <fonts count="57">
    <font>
      <sz val="11"/>
      <name val="돋움"/>
      <family val="3"/>
    </font>
    <font>
      <sz val="8"/>
      <name val="돋움"/>
      <family val="3"/>
    </font>
    <font>
      <b/>
      <sz val="11"/>
      <name val="돋움"/>
      <family val="3"/>
    </font>
    <font>
      <b/>
      <sz val="16"/>
      <name val="농협체"/>
      <family val="1"/>
    </font>
    <font>
      <b/>
      <sz val="14"/>
      <name val="농협체"/>
      <family val="1"/>
    </font>
    <font>
      <b/>
      <sz val="11"/>
      <name val="신그래픽"/>
      <family val="1"/>
    </font>
    <font>
      <b/>
      <sz val="14"/>
      <name val="굴림"/>
      <family val="3"/>
    </font>
    <font>
      <b/>
      <sz val="28"/>
      <color indexed="12"/>
      <name val="농협체"/>
      <family val="1"/>
    </font>
    <font>
      <b/>
      <sz val="16"/>
      <name val="돋움"/>
      <family val="3"/>
    </font>
    <font>
      <b/>
      <sz val="36"/>
      <color indexed="58"/>
      <name val="농협로고"/>
      <family val="1"/>
    </font>
    <font>
      <b/>
      <sz val="12"/>
      <color indexed="12"/>
      <name val="굴림"/>
      <family val="3"/>
    </font>
    <font>
      <sz val="8"/>
      <name val="굴림"/>
      <family val="3"/>
    </font>
    <font>
      <b/>
      <sz val="11"/>
      <color indexed="54"/>
      <name val="돋움"/>
      <family val="3"/>
    </font>
    <font>
      <b/>
      <sz val="18"/>
      <name val="농협체"/>
      <family val="1"/>
    </font>
    <font>
      <b/>
      <sz val="12"/>
      <color indexed="8"/>
      <name val="돋움"/>
      <family val="3"/>
    </font>
    <font>
      <b/>
      <sz val="12"/>
      <name val="돋움"/>
      <family val="3"/>
    </font>
    <font>
      <sz val="12"/>
      <name val="돋움"/>
      <family val="3"/>
    </font>
    <font>
      <sz val="10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7"/>
      <name val="돋움"/>
      <family val="3"/>
    </font>
    <font>
      <sz val="9"/>
      <name val="돋움"/>
      <family val="3"/>
    </font>
    <font>
      <b/>
      <sz val="11"/>
      <name val="농협체"/>
      <family val="1"/>
    </font>
    <font>
      <sz val="18"/>
      <color indexed="54"/>
      <name val="맑은 고딕"/>
      <family val="3"/>
    </font>
    <font>
      <b/>
      <sz val="15"/>
      <color indexed="54"/>
      <name val="맑은 고딕"/>
      <family val="3"/>
    </font>
    <font>
      <b/>
      <sz val="13"/>
      <color indexed="54"/>
      <name val="맑은 고딕"/>
      <family val="3"/>
    </font>
    <font>
      <b/>
      <sz val="11"/>
      <color indexed="54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8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57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libri Light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hair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hair"/>
      <top style="hair"/>
      <bottom style="medium"/>
    </border>
    <border>
      <left style="medium"/>
      <right>
        <color indexed="63"/>
      </right>
      <top style="hair"/>
      <bottom style="medium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medium"/>
    </border>
    <border>
      <left>
        <color indexed="63"/>
      </left>
      <right style="hair"/>
      <top style="hair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 style="hair"/>
      <top style="medium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medium"/>
      <right style="hair"/>
      <top style="medium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 style="medium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medium"/>
    </border>
    <border>
      <left style="medium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medium"/>
      <bottom style="hair"/>
    </border>
    <border>
      <left style="medium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hair"/>
      <top style="hair"/>
      <bottom style="thin"/>
    </border>
    <border>
      <left style="hair"/>
      <right style="thin"/>
      <top style="hair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31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  <xf numFmtId="0" fontId="5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>
      <alignment/>
      <protection/>
    </xf>
    <xf numFmtId="0" fontId="18" fillId="0" borderId="0" applyNumberFormat="0" applyFill="0" applyBorder="0" applyAlignment="0" applyProtection="0"/>
  </cellStyleXfs>
  <cellXfs count="270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4" fillId="33" borderId="0" xfId="0" applyFont="1" applyFill="1" applyAlignment="1">
      <alignment horizontal="left"/>
    </xf>
    <xf numFmtId="0" fontId="0" fillId="0" borderId="0" xfId="0" applyAlignment="1">
      <alignment horizontal="right"/>
    </xf>
    <xf numFmtId="3" fontId="0" fillId="0" borderId="10" xfId="0" applyNumberFormat="1" applyBorder="1" applyAlignment="1">
      <alignment vertical="center"/>
    </xf>
    <xf numFmtId="3" fontId="2" fillId="34" borderId="11" xfId="0" applyNumberFormat="1" applyFont="1" applyFill="1" applyBorder="1" applyAlignment="1">
      <alignment horizontal="center" vertical="center"/>
    </xf>
    <xf numFmtId="3" fontId="2" fillId="34" borderId="12" xfId="0" applyNumberFormat="1" applyFont="1" applyFill="1" applyBorder="1" applyAlignment="1">
      <alignment horizontal="center" vertical="center"/>
    </xf>
    <xf numFmtId="3" fontId="2" fillId="34" borderId="13" xfId="0" applyNumberFormat="1" applyFont="1" applyFill="1" applyBorder="1" applyAlignment="1">
      <alignment horizontal="center" vertical="center"/>
    </xf>
    <xf numFmtId="3" fontId="0" fillId="0" borderId="14" xfId="0" applyNumberFormat="1" applyBorder="1" applyAlignment="1">
      <alignment vertical="center"/>
    </xf>
    <xf numFmtId="3" fontId="0" fillId="0" borderId="15" xfId="0" applyNumberFormat="1" applyBorder="1" applyAlignment="1">
      <alignment vertical="center"/>
    </xf>
    <xf numFmtId="176" fontId="0" fillId="0" borderId="16" xfId="43" applyNumberFormat="1" applyFont="1" applyBorder="1" applyAlignment="1">
      <alignment vertical="center"/>
    </xf>
    <xf numFmtId="0" fontId="3" fillId="33" borderId="0" xfId="0" applyFont="1" applyFill="1" applyAlignment="1">
      <alignment horizontal="center" vertical="center"/>
    </xf>
    <xf numFmtId="176" fontId="0" fillId="0" borderId="11" xfId="43" applyNumberFormat="1" applyFont="1" applyBorder="1" applyAlignment="1">
      <alignment vertical="center"/>
    </xf>
    <xf numFmtId="0" fontId="3" fillId="33" borderId="0" xfId="0" applyFont="1" applyFill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77" fontId="0" fillId="0" borderId="0" xfId="0" applyNumberFormat="1" applyAlignment="1">
      <alignment horizontal="right" vertical="center"/>
    </xf>
    <xf numFmtId="0" fontId="13" fillId="33" borderId="0" xfId="0" applyFont="1" applyFill="1" applyAlignment="1">
      <alignment horizontal="left" vertical="center"/>
    </xf>
    <xf numFmtId="0" fontId="2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177" fontId="0" fillId="33" borderId="0" xfId="0" applyNumberFormat="1" applyFill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7" fillId="0" borderId="0" xfId="62" applyAlignment="1">
      <alignment vertical="center"/>
      <protection/>
    </xf>
    <xf numFmtId="0" fontId="17" fillId="0" borderId="0" xfId="62" applyAlignment="1">
      <alignment horizontal="center" vertical="center"/>
      <protection/>
    </xf>
    <xf numFmtId="0" fontId="17" fillId="0" borderId="0" xfId="62" applyFont="1" applyAlignment="1">
      <alignment vertical="center"/>
      <protection/>
    </xf>
    <xf numFmtId="3" fontId="0" fillId="33" borderId="17" xfId="62" applyNumberFormat="1" applyFont="1" applyFill="1" applyBorder="1" applyAlignment="1">
      <alignment vertical="center"/>
      <protection/>
    </xf>
    <xf numFmtId="3" fontId="0" fillId="33" borderId="17" xfId="62" applyNumberFormat="1" applyFont="1" applyFill="1" applyBorder="1" applyAlignment="1">
      <alignment horizontal="right" vertical="center"/>
      <protection/>
    </xf>
    <xf numFmtId="3" fontId="0" fillId="35" borderId="17" xfId="62" applyNumberFormat="1" applyFont="1" applyFill="1" applyBorder="1" applyAlignment="1">
      <alignment vertical="center"/>
      <protection/>
    </xf>
    <xf numFmtId="3" fontId="0" fillId="36" borderId="18" xfId="62" applyNumberFormat="1" applyFont="1" applyFill="1" applyBorder="1" applyAlignment="1">
      <alignment horizontal="right" vertical="center"/>
      <protection/>
    </xf>
    <xf numFmtId="0" fontId="17" fillId="0" borderId="0" xfId="62" applyFont="1" applyAlignment="1">
      <alignment horizontal="right" vertical="center"/>
      <protection/>
    </xf>
    <xf numFmtId="0" fontId="13" fillId="33" borderId="0" xfId="0" applyFont="1" applyFill="1" applyAlignment="1">
      <alignment horizontal="center" vertical="center"/>
    </xf>
    <xf numFmtId="176" fontId="0" fillId="35" borderId="17" xfId="43" applyNumberFormat="1" applyFont="1" applyFill="1" applyBorder="1" applyAlignment="1">
      <alignment horizontal="center" vertical="center"/>
    </xf>
    <xf numFmtId="176" fontId="0" fillId="33" borderId="17" xfId="43" applyNumberFormat="1" applyFont="1" applyFill="1" applyBorder="1" applyAlignment="1">
      <alignment horizontal="center" vertical="center"/>
    </xf>
    <xf numFmtId="176" fontId="0" fillId="36" borderId="18" xfId="43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76" fontId="0" fillId="35" borderId="12" xfId="43" applyNumberFormat="1" applyFont="1" applyFill="1" applyBorder="1" applyAlignment="1">
      <alignment horizontal="center" vertical="center"/>
    </xf>
    <xf numFmtId="176" fontId="0" fillId="33" borderId="12" xfId="43" applyNumberFormat="1" applyFont="1" applyFill="1" applyBorder="1" applyAlignment="1">
      <alignment horizontal="center" vertical="center"/>
    </xf>
    <xf numFmtId="176" fontId="0" fillId="36" borderId="19" xfId="43" applyNumberFormat="1" applyFont="1" applyFill="1" applyBorder="1" applyAlignment="1">
      <alignment horizontal="center" vertical="center"/>
    </xf>
    <xf numFmtId="3" fontId="0" fillId="35" borderId="20" xfId="0" applyNumberFormat="1" applyFill="1" applyBorder="1" applyAlignment="1">
      <alignment vertical="center"/>
    </xf>
    <xf numFmtId="3" fontId="0" fillId="37" borderId="17" xfId="62" applyNumberFormat="1" applyFont="1" applyFill="1" applyBorder="1" applyAlignment="1">
      <alignment horizontal="right" vertical="center"/>
      <protection/>
    </xf>
    <xf numFmtId="176" fontId="0" fillId="37" borderId="17" xfId="43" applyNumberFormat="1" applyFont="1" applyFill="1" applyBorder="1" applyAlignment="1">
      <alignment horizontal="center" vertical="center"/>
    </xf>
    <xf numFmtId="176" fontId="0" fillId="37" borderId="12" xfId="43" applyNumberFormat="1" applyFont="1" applyFill="1" applyBorder="1" applyAlignment="1">
      <alignment horizontal="center" vertical="center"/>
    </xf>
    <xf numFmtId="176" fontId="0" fillId="0" borderId="15" xfId="43" applyNumberFormat="1" applyFont="1" applyBorder="1" applyAlignment="1">
      <alignment vertical="center"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176" fontId="0" fillId="0" borderId="28" xfId="43" applyNumberFormat="1" applyFont="1" applyBorder="1" applyAlignment="1">
      <alignment vertical="center"/>
    </xf>
    <xf numFmtId="176" fontId="0" fillId="35" borderId="29" xfId="43" applyNumberFormat="1" applyFont="1" applyFill="1" applyBorder="1" applyAlignment="1">
      <alignment vertical="center"/>
    </xf>
    <xf numFmtId="176" fontId="0" fillId="35" borderId="30" xfId="43" applyNumberFormat="1" applyFont="1" applyFill="1" applyBorder="1" applyAlignment="1">
      <alignment vertical="center"/>
    </xf>
    <xf numFmtId="3" fontId="2" fillId="37" borderId="20" xfId="0" applyNumberFormat="1" applyFont="1" applyFill="1" applyBorder="1" applyAlignment="1">
      <alignment vertical="center"/>
    </xf>
    <xf numFmtId="176" fontId="0" fillId="37" borderId="29" xfId="43" applyNumberFormat="1" applyFont="1" applyFill="1" applyBorder="1" applyAlignment="1">
      <alignment vertical="center"/>
    </xf>
    <xf numFmtId="176" fontId="0" fillId="37" borderId="30" xfId="43" applyNumberFormat="1" applyFont="1" applyFill="1" applyBorder="1" applyAlignment="1">
      <alignment vertical="center"/>
    </xf>
    <xf numFmtId="0" fontId="20" fillId="0" borderId="21" xfId="0" applyFont="1" applyFill="1" applyBorder="1" applyAlignment="1">
      <alignment/>
    </xf>
    <xf numFmtId="0" fontId="5" fillId="38" borderId="18" xfId="0" applyFont="1" applyFill="1" applyBorder="1" applyAlignment="1">
      <alignment horizontal="center" vertical="center" wrapText="1"/>
    </xf>
    <xf numFmtId="0" fontId="5" fillId="38" borderId="31" xfId="0" applyNumberFormat="1" applyFont="1" applyFill="1" applyBorder="1" applyAlignment="1">
      <alignment horizontal="center" vertical="center" wrapText="1"/>
    </xf>
    <xf numFmtId="0" fontId="2" fillId="39" borderId="17" xfId="62" applyFont="1" applyFill="1" applyBorder="1" applyAlignment="1">
      <alignment horizontal="center" vertical="center"/>
      <protection/>
    </xf>
    <xf numFmtId="0" fontId="2" fillId="39" borderId="12" xfId="62" applyFont="1" applyFill="1" applyBorder="1" applyAlignment="1">
      <alignment horizontal="center" vertical="center"/>
      <protection/>
    </xf>
    <xf numFmtId="0" fontId="21" fillId="0" borderId="0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16" fillId="0" borderId="32" xfId="0" applyFont="1" applyFill="1" applyBorder="1" applyAlignment="1">
      <alignment/>
    </xf>
    <xf numFmtId="3" fontId="0" fillId="0" borderId="10" xfId="0" applyNumberFormat="1" applyFont="1" applyBorder="1" applyAlignment="1">
      <alignment vertical="center"/>
    </xf>
    <xf numFmtId="176" fontId="0" fillId="0" borderId="16" xfId="43" applyNumberFormat="1" applyFont="1" applyBorder="1" applyAlignment="1">
      <alignment vertical="center"/>
    </xf>
    <xf numFmtId="176" fontId="0" fillId="0" borderId="11" xfId="43" applyNumberFormat="1" applyFont="1" applyBorder="1" applyAlignment="1">
      <alignment vertical="center"/>
    </xf>
    <xf numFmtId="0" fontId="2" fillId="37" borderId="33" xfId="62" applyFont="1" applyFill="1" applyBorder="1" applyAlignment="1">
      <alignment horizontal="left" vertical="center"/>
      <protection/>
    </xf>
    <xf numFmtId="0" fontId="2" fillId="35" borderId="33" xfId="62" applyFont="1" applyFill="1" applyBorder="1" applyAlignment="1">
      <alignment horizontal="left" vertical="center"/>
      <protection/>
    </xf>
    <xf numFmtId="0" fontId="12" fillId="33" borderId="21" xfId="0" applyFont="1" applyFill="1" applyBorder="1" applyAlignment="1">
      <alignment horizontal="left"/>
    </xf>
    <xf numFmtId="0" fontId="2" fillId="35" borderId="34" xfId="62" applyFont="1" applyFill="1" applyBorder="1" applyAlignment="1">
      <alignment horizontal="left" vertical="center"/>
      <protection/>
    </xf>
    <xf numFmtId="3" fontId="0" fillId="33" borderId="17" xfId="62" applyNumberFormat="1" applyFont="1" applyFill="1" applyBorder="1" applyAlignment="1">
      <alignment vertical="center"/>
      <protection/>
    </xf>
    <xf numFmtId="176" fontId="0" fillId="33" borderId="17" xfId="43" applyNumberFormat="1" applyFont="1" applyFill="1" applyBorder="1" applyAlignment="1">
      <alignment horizontal="center" vertical="center"/>
    </xf>
    <xf numFmtId="176" fontId="0" fillId="33" borderId="12" xfId="43" applyNumberFormat="1" applyFont="1" applyFill="1" applyBorder="1" applyAlignment="1">
      <alignment horizontal="center" vertical="center"/>
    </xf>
    <xf numFmtId="0" fontId="0" fillId="0" borderId="33" xfId="62" applyFont="1" applyFill="1" applyBorder="1" applyAlignment="1">
      <alignment horizontal="left" vertical="center"/>
      <protection/>
    </xf>
    <xf numFmtId="3" fontId="0" fillId="0" borderId="17" xfId="62" applyNumberFormat="1" applyFont="1" applyFill="1" applyBorder="1" applyAlignment="1">
      <alignment vertical="center"/>
      <protection/>
    </xf>
    <xf numFmtId="176" fontId="0" fillId="0" borderId="17" xfId="43" applyNumberFormat="1" applyFont="1" applyFill="1" applyBorder="1" applyAlignment="1">
      <alignment horizontal="center" vertical="center"/>
    </xf>
    <xf numFmtId="176" fontId="0" fillId="0" borderId="12" xfId="43" applyNumberFormat="1" applyFont="1" applyFill="1" applyBorder="1" applyAlignment="1">
      <alignment horizontal="center" vertical="center"/>
    </xf>
    <xf numFmtId="3" fontId="0" fillId="37" borderId="17" xfId="62" applyNumberFormat="1" applyFont="1" applyFill="1" applyBorder="1" applyAlignment="1">
      <alignment vertical="center"/>
      <protection/>
    </xf>
    <xf numFmtId="0" fontId="0" fillId="35" borderId="34" xfId="62" applyFont="1" applyFill="1" applyBorder="1" applyAlignment="1">
      <alignment horizontal="left" vertical="center"/>
      <protection/>
    </xf>
    <xf numFmtId="0" fontId="0" fillId="35" borderId="33" xfId="62" applyFont="1" applyFill="1" applyBorder="1" applyAlignment="1">
      <alignment horizontal="left" vertical="center"/>
      <protection/>
    </xf>
    <xf numFmtId="0" fontId="2" fillId="37" borderId="35" xfId="62" applyFont="1" applyFill="1" applyBorder="1" applyAlignment="1">
      <alignment horizontal="left" vertical="center"/>
      <protection/>
    </xf>
    <xf numFmtId="3" fontId="0" fillId="37" borderId="18" xfId="62" applyNumberFormat="1" applyFont="1" applyFill="1" applyBorder="1" applyAlignment="1">
      <alignment vertical="center"/>
      <protection/>
    </xf>
    <xf numFmtId="176" fontId="0" fillId="37" borderId="18" xfId="43" applyNumberFormat="1" applyFont="1" applyFill="1" applyBorder="1" applyAlignment="1">
      <alignment horizontal="center" vertical="center"/>
    </xf>
    <xf numFmtId="176" fontId="0" fillId="37" borderId="19" xfId="43" applyNumberFormat="1" applyFont="1" applyFill="1" applyBorder="1" applyAlignment="1">
      <alignment horizontal="center" vertical="center"/>
    </xf>
    <xf numFmtId="0" fontId="0" fillId="0" borderId="34" xfId="62" applyFont="1" applyFill="1" applyBorder="1" applyAlignment="1" quotePrefix="1">
      <alignment horizontal="right" vertical="center"/>
      <protection/>
    </xf>
    <xf numFmtId="0" fontId="0" fillId="33" borderId="33" xfId="62" applyFont="1" applyFill="1" applyBorder="1" applyAlignment="1">
      <alignment horizontal="left" vertical="center"/>
      <protection/>
    </xf>
    <xf numFmtId="0" fontId="0" fillId="0" borderId="34" xfId="62" applyFont="1" applyFill="1" applyBorder="1" applyAlignment="1" quotePrefix="1">
      <alignment horizontal="right" vertical="center"/>
      <protection/>
    </xf>
    <xf numFmtId="0" fontId="0" fillId="33" borderId="33" xfId="62" applyFont="1" applyFill="1" applyBorder="1" applyAlignment="1">
      <alignment horizontal="left" vertical="center"/>
      <protection/>
    </xf>
    <xf numFmtId="0" fontId="2" fillId="37" borderId="34" xfId="62" applyFont="1" applyFill="1" applyBorder="1" applyAlignment="1">
      <alignment horizontal="left" vertical="center"/>
      <protection/>
    </xf>
    <xf numFmtId="0" fontId="2" fillId="37" borderId="36" xfId="62" applyFont="1" applyFill="1" applyBorder="1" applyAlignment="1">
      <alignment horizontal="left" vertical="center"/>
      <protection/>
    </xf>
    <xf numFmtId="0" fontId="5" fillId="38" borderId="35" xfId="0" applyNumberFormat="1" applyFont="1" applyFill="1" applyBorder="1" applyAlignment="1">
      <alignment horizontal="center" vertical="center" wrapText="1"/>
    </xf>
    <xf numFmtId="0" fontId="0" fillId="33" borderId="37" xfId="62" applyFont="1" applyFill="1" applyBorder="1" applyAlignment="1" quotePrefix="1">
      <alignment horizontal="right" vertical="center"/>
      <protection/>
    </xf>
    <xf numFmtId="0" fontId="0" fillId="33" borderId="33" xfId="62" applyFont="1" applyFill="1" applyBorder="1" applyAlignment="1">
      <alignment horizontal="distributed" vertical="center"/>
      <protection/>
    </xf>
    <xf numFmtId="0" fontId="0" fillId="33" borderId="33" xfId="62" applyFont="1" applyFill="1" applyBorder="1" applyAlignment="1">
      <alignment horizontal="distributed" vertical="center"/>
      <protection/>
    </xf>
    <xf numFmtId="0" fontId="2" fillId="39" borderId="38" xfId="62" applyFont="1" applyFill="1" applyBorder="1" applyAlignment="1">
      <alignment horizontal="center" vertical="center"/>
      <protection/>
    </xf>
    <xf numFmtId="0" fontId="2" fillId="39" borderId="39" xfId="62" applyFont="1" applyFill="1" applyBorder="1" applyAlignment="1">
      <alignment horizontal="center" vertical="center"/>
      <protection/>
    </xf>
    <xf numFmtId="3" fontId="0" fillId="36" borderId="18" xfId="62" applyNumberFormat="1" applyFont="1" applyFill="1" applyBorder="1" applyAlignment="1">
      <alignment vertical="center"/>
      <protection/>
    </xf>
    <xf numFmtId="3" fontId="0" fillId="0" borderId="17" xfId="62" applyNumberFormat="1" applyFont="1" applyFill="1" applyBorder="1" applyAlignment="1">
      <alignment vertical="center"/>
      <protection/>
    </xf>
    <xf numFmtId="176" fontId="0" fillId="0" borderId="17" xfId="43" applyNumberFormat="1" applyFont="1" applyFill="1" applyBorder="1" applyAlignment="1">
      <alignment horizontal="center" vertical="center"/>
    </xf>
    <xf numFmtId="176" fontId="0" fillId="0" borderId="12" xfId="43" applyNumberFormat="1" applyFont="1" applyFill="1" applyBorder="1" applyAlignment="1">
      <alignment horizontal="center" vertical="center"/>
    </xf>
    <xf numFmtId="3" fontId="0" fillId="34" borderId="17" xfId="62" applyNumberFormat="1" applyFont="1" applyFill="1" applyBorder="1" applyAlignment="1">
      <alignment vertical="center"/>
      <protection/>
    </xf>
    <xf numFmtId="176" fontId="0" fillId="34" borderId="17" xfId="43" applyNumberFormat="1" applyFont="1" applyFill="1" applyBorder="1" applyAlignment="1">
      <alignment horizontal="center" vertical="center"/>
    </xf>
    <xf numFmtId="176" fontId="0" fillId="34" borderId="12" xfId="43" applyNumberFormat="1" applyFont="1" applyFill="1" applyBorder="1" applyAlignment="1">
      <alignment horizontal="center" vertical="center"/>
    </xf>
    <xf numFmtId="3" fontId="0" fillId="0" borderId="16" xfId="62" applyNumberFormat="1" applyFont="1" applyFill="1" applyBorder="1" applyAlignment="1">
      <alignment vertical="center"/>
      <protection/>
    </xf>
    <xf numFmtId="176" fontId="0" fillId="0" borderId="16" xfId="43" applyNumberFormat="1" applyFont="1" applyFill="1" applyBorder="1" applyAlignment="1">
      <alignment horizontal="center" vertical="center"/>
    </xf>
    <xf numFmtId="176" fontId="0" fillId="0" borderId="11" xfId="43" applyNumberFormat="1" applyFont="1" applyFill="1" applyBorder="1" applyAlignment="1">
      <alignment horizontal="center" vertical="center"/>
    </xf>
    <xf numFmtId="3" fontId="16" fillId="33" borderId="35" xfId="43" applyNumberFormat="1" applyFont="1" applyFill="1" applyBorder="1" applyAlignment="1">
      <alignment horizontal="center" vertical="center"/>
    </xf>
    <xf numFmtId="0" fontId="15" fillId="36" borderId="40" xfId="0" applyFont="1" applyFill="1" applyBorder="1" applyAlignment="1">
      <alignment horizontal="left" vertical="center" shrinkToFit="1"/>
    </xf>
    <xf numFmtId="0" fontId="15" fillId="36" borderId="41" xfId="0" applyFont="1" applyFill="1" applyBorder="1" applyAlignment="1">
      <alignment horizontal="left" vertical="center" shrinkToFit="1"/>
    </xf>
    <xf numFmtId="0" fontId="15" fillId="34" borderId="41" xfId="0" applyFont="1" applyFill="1" applyBorder="1" applyAlignment="1">
      <alignment horizontal="left" vertical="center" shrinkToFit="1"/>
    </xf>
    <xf numFmtId="0" fontId="15" fillId="36" borderId="42" xfId="0" applyFont="1" applyFill="1" applyBorder="1" applyAlignment="1">
      <alignment horizontal="left" vertical="center"/>
    </xf>
    <xf numFmtId="10" fontId="0" fillId="0" borderId="11" xfId="0" applyNumberFormat="1" applyBorder="1" applyAlignment="1">
      <alignment horizontal="center" vertical="center"/>
    </xf>
    <xf numFmtId="10" fontId="16" fillId="33" borderId="10" xfId="43" applyNumberFormat="1" applyFont="1" applyFill="1" applyBorder="1" applyAlignment="1">
      <alignment horizontal="center" vertical="center"/>
    </xf>
    <xf numFmtId="10" fontId="16" fillId="33" borderId="33" xfId="43" applyNumberFormat="1" applyFont="1" applyFill="1" applyBorder="1" applyAlignment="1">
      <alignment horizontal="center" vertical="center"/>
    </xf>
    <xf numFmtId="3" fontId="16" fillId="33" borderId="33" xfId="43" applyNumberFormat="1" applyFont="1" applyFill="1" applyBorder="1" applyAlignment="1">
      <alignment horizontal="center" vertical="center"/>
    </xf>
    <xf numFmtId="10" fontId="15" fillId="33" borderId="16" xfId="43" applyNumberFormat="1" applyFont="1" applyFill="1" applyBorder="1" applyAlignment="1">
      <alignment horizontal="center" vertical="center"/>
    </xf>
    <xf numFmtId="10" fontId="15" fillId="33" borderId="17" xfId="43" applyNumberFormat="1" applyFont="1" applyFill="1" applyBorder="1" applyAlignment="1">
      <alignment horizontal="center" vertical="center"/>
    </xf>
    <xf numFmtId="3" fontId="15" fillId="33" borderId="17" xfId="43" applyNumberFormat="1" applyFont="1" applyFill="1" applyBorder="1" applyAlignment="1">
      <alignment horizontal="center" vertical="center"/>
    </xf>
    <xf numFmtId="3" fontId="15" fillId="33" borderId="18" xfId="43" applyNumberFormat="1" applyFont="1" applyFill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0" fontId="2" fillId="39" borderId="43" xfId="62" applyFont="1" applyFill="1" applyBorder="1" applyAlignment="1">
      <alignment horizontal="center" vertical="center"/>
      <protection/>
    </xf>
    <xf numFmtId="3" fontId="0" fillId="0" borderId="10" xfId="62" applyNumberFormat="1" applyFont="1" applyFill="1" applyBorder="1" applyAlignment="1">
      <alignment vertical="center"/>
      <protection/>
    </xf>
    <xf numFmtId="3" fontId="0" fillId="33" borderId="33" xfId="62" applyNumberFormat="1" applyFont="1" applyFill="1" applyBorder="1" applyAlignment="1">
      <alignment vertical="center"/>
      <protection/>
    </xf>
    <xf numFmtId="3" fontId="0" fillId="33" borderId="33" xfId="62" applyNumberFormat="1" applyFont="1" applyFill="1" applyBorder="1" applyAlignment="1">
      <alignment vertical="center"/>
      <protection/>
    </xf>
    <xf numFmtId="3" fontId="0" fillId="0" borderId="33" xfId="62" applyNumberFormat="1" applyFont="1" applyFill="1" applyBorder="1" applyAlignment="1">
      <alignment vertical="center"/>
      <protection/>
    </xf>
    <xf numFmtId="3" fontId="0" fillId="0" borderId="33" xfId="62" applyNumberFormat="1" applyFont="1" applyFill="1" applyBorder="1" applyAlignment="1">
      <alignment vertical="center"/>
      <protection/>
    </xf>
    <xf numFmtId="3" fontId="0" fillId="34" borderId="33" xfId="62" applyNumberFormat="1" applyFont="1" applyFill="1" applyBorder="1" applyAlignment="1">
      <alignment vertical="center"/>
      <protection/>
    </xf>
    <xf numFmtId="3" fontId="0" fillId="35" borderId="33" xfId="62" applyNumberFormat="1" applyFont="1" applyFill="1" applyBorder="1" applyAlignment="1">
      <alignment vertical="center"/>
      <protection/>
    </xf>
    <xf numFmtId="3" fontId="0" fillId="36" borderId="35" xfId="62" applyNumberFormat="1" applyFont="1" applyFill="1" applyBorder="1" applyAlignment="1">
      <alignment vertical="center"/>
      <protection/>
    </xf>
    <xf numFmtId="0" fontId="0" fillId="0" borderId="40" xfId="0" applyBorder="1" applyAlignment="1">
      <alignment horizontal="distributed" vertical="center"/>
    </xf>
    <xf numFmtId="0" fontId="0" fillId="0" borderId="41" xfId="0" applyBorder="1" applyAlignment="1">
      <alignment horizontal="distributed" vertical="center"/>
    </xf>
    <xf numFmtId="0" fontId="17" fillId="0" borderId="41" xfId="0" applyFont="1" applyBorder="1" applyAlignment="1">
      <alignment horizontal="distributed" vertical="center"/>
    </xf>
    <xf numFmtId="0" fontId="9" fillId="0" borderId="24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7" fillId="35" borderId="44" xfId="0" applyFont="1" applyFill="1" applyBorder="1" applyAlignment="1">
      <alignment horizontal="center" vertical="center"/>
    </xf>
    <xf numFmtId="0" fontId="7" fillId="35" borderId="45" xfId="0" applyFont="1" applyFill="1" applyBorder="1" applyAlignment="1">
      <alignment horizontal="center" vertical="center"/>
    </xf>
    <xf numFmtId="0" fontId="7" fillId="35" borderId="46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2" fillId="37" borderId="47" xfId="0" applyFont="1" applyFill="1" applyBorder="1" applyAlignment="1">
      <alignment horizontal="center" vertical="center"/>
    </xf>
    <xf numFmtId="0" fontId="2" fillId="37" borderId="29" xfId="0" applyFont="1" applyFill="1" applyBorder="1" applyAlignment="1">
      <alignment horizontal="center" vertical="center"/>
    </xf>
    <xf numFmtId="3" fontId="2" fillId="37" borderId="30" xfId="0" applyNumberFormat="1" applyFont="1" applyFill="1" applyBorder="1" applyAlignment="1">
      <alignment horizontal="center" vertical="center"/>
    </xf>
    <xf numFmtId="0" fontId="5" fillId="38" borderId="48" xfId="0" applyFont="1" applyFill="1" applyBorder="1" applyAlignment="1">
      <alignment horizontal="center" vertical="center"/>
    </xf>
    <xf numFmtId="0" fontId="5" fillId="38" borderId="49" xfId="0" applyFont="1" applyFill="1" applyBorder="1" applyAlignment="1">
      <alignment horizontal="center" vertical="center"/>
    </xf>
    <xf numFmtId="0" fontId="5" fillId="38" borderId="50" xfId="0" applyFont="1" applyFill="1" applyBorder="1" applyAlignment="1">
      <alignment horizontal="center" vertical="center"/>
    </xf>
    <xf numFmtId="0" fontId="5" fillId="38" borderId="31" xfId="0" applyFont="1" applyFill="1" applyBorder="1" applyAlignment="1">
      <alignment horizontal="center" vertical="center"/>
    </xf>
    <xf numFmtId="0" fontId="5" fillId="38" borderId="18" xfId="0" applyFont="1" applyFill="1" applyBorder="1" applyAlignment="1">
      <alignment horizontal="center" vertical="center"/>
    </xf>
    <xf numFmtId="0" fontId="5" fillId="38" borderId="19" xfId="0" applyFont="1" applyFill="1" applyBorder="1" applyAlignment="1">
      <alignment horizontal="center" vertical="center"/>
    </xf>
    <xf numFmtId="0" fontId="2" fillId="34" borderId="51" xfId="0" applyFont="1" applyFill="1" applyBorder="1" applyAlignment="1">
      <alignment horizontal="center" vertical="center" textRotation="255"/>
    </xf>
    <xf numFmtId="0" fontId="2" fillId="34" borderId="52" xfId="0" applyFont="1" applyFill="1" applyBorder="1" applyAlignment="1">
      <alignment horizontal="center" vertical="center" textRotation="255"/>
    </xf>
    <xf numFmtId="0" fontId="2" fillId="34" borderId="53" xfId="0" applyFont="1" applyFill="1" applyBorder="1" applyAlignment="1">
      <alignment horizontal="center" vertical="center" textRotation="255"/>
    </xf>
    <xf numFmtId="0" fontId="2" fillId="34" borderId="10" xfId="0" applyFont="1" applyFill="1" applyBorder="1" applyAlignment="1">
      <alignment horizontal="center" vertical="center"/>
    </xf>
    <xf numFmtId="3" fontId="2" fillId="34" borderId="11" xfId="0" applyNumberFormat="1" applyFont="1" applyFill="1" applyBorder="1" applyAlignment="1">
      <alignment horizontal="center" vertical="center"/>
    </xf>
    <xf numFmtId="0" fontId="2" fillId="34" borderId="54" xfId="0" applyFont="1" applyFill="1" applyBorder="1" applyAlignment="1">
      <alignment horizontal="center" vertical="center" textRotation="255"/>
    </xf>
    <xf numFmtId="0" fontId="2" fillId="34" borderId="55" xfId="0" applyFont="1" applyFill="1" applyBorder="1" applyAlignment="1">
      <alignment horizontal="center" vertical="center" textRotation="255"/>
    </xf>
    <xf numFmtId="0" fontId="2" fillId="34" borderId="56" xfId="0" applyFont="1" applyFill="1" applyBorder="1" applyAlignment="1">
      <alignment horizontal="center" vertical="center" textRotation="255"/>
    </xf>
    <xf numFmtId="0" fontId="2" fillId="34" borderId="57" xfId="0" applyFont="1" applyFill="1" applyBorder="1" applyAlignment="1">
      <alignment horizontal="center" vertical="center" wrapText="1"/>
    </xf>
    <xf numFmtId="0" fontId="2" fillId="34" borderId="58" xfId="0" applyFont="1" applyFill="1" applyBorder="1" applyAlignment="1">
      <alignment horizontal="center" vertical="center" wrapText="1"/>
    </xf>
    <xf numFmtId="0" fontId="2" fillId="34" borderId="59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3" fontId="2" fillId="34" borderId="28" xfId="0" applyNumberFormat="1" applyFont="1" applyFill="1" applyBorder="1" applyAlignment="1">
      <alignment horizontal="center" vertical="center"/>
    </xf>
    <xf numFmtId="0" fontId="2" fillId="34" borderId="33" xfId="0" applyFont="1" applyFill="1" applyBorder="1" applyAlignment="1">
      <alignment horizontal="center" vertical="center"/>
    </xf>
    <xf numFmtId="3" fontId="2" fillId="34" borderId="12" xfId="0" applyNumberFormat="1" applyFont="1" applyFill="1" applyBorder="1" applyAlignment="1">
      <alignment horizontal="center" vertical="center"/>
    </xf>
    <xf numFmtId="0" fontId="5" fillId="38" borderId="49" xfId="0" applyFont="1" applyFill="1" applyBorder="1" applyAlignment="1">
      <alignment horizontal="center" vertical="center" wrapText="1"/>
    </xf>
    <xf numFmtId="0" fontId="5" fillId="38" borderId="18" xfId="0" applyFont="1" applyFill="1" applyBorder="1" applyAlignment="1">
      <alignment horizontal="center" vertical="center" wrapText="1"/>
    </xf>
    <xf numFmtId="0" fontId="5" fillId="38" borderId="60" xfId="0" applyNumberFormat="1" applyFont="1" applyFill="1" applyBorder="1" applyAlignment="1">
      <alignment horizontal="center" vertical="center"/>
    </xf>
    <xf numFmtId="0" fontId="5" fillId="38" borderId="61" xfId="0" applyNumberFormat="1" applyFont="1" applyFill="1" applyBorder="1" applyAlignment="1">
      <alignment horizontal="center" vertical="center"/>
    </xf>
    <xf numFmtId="0" fontId="13" fillId="33" borderId="0" xfId="0" applyFont="1" applyFill="1" applyAlignment="1">
      <alignment horizontal="left" vertical="center"/>
    </xf>
    <xf numFmtId="0" fontId="5" fillId="38" borderId="62" xfId="0" applyFont="1" applyFill="1" applyBorder="1" applyAlignment="1">
      <alignment horizontal="center" vertical="center" wrapText="1"/>
    </xf>
    <xf numFmtId="0" fontId="5" fillId="38" borderId="63" xfId="0" applyFont="1" applyFill="1" applyBorder="1" applyAlignment="1">
      <alignment horizontal="center" vertical="center" wrapText="1"/>
    </xf>
    <xf numFmtId="0" fontId="5" fillId="38" borderId="64" xfId="0" applyNumberFormat="1" applyFont="1" applyFill="1" applyBorder="1" applyAlignment="1">
      <alignment horizontal="center" vertical="center" wrapText="1"/>
    </xf>
    <xf numFmtId="0" fontId="5" fillId="38" borderId="65" xfId="0" applyNumberFormat="1" applyFont="1" applyFill="1" applyBorder="1" applyAlignment="1">
      <alignment horizontal="center" vertical="center"/>
    </xf>
    <xf numFmtId="0" fontId="2" fillId="34" borderId="66" xfId="0" applyFont="1" applyFill="1" applyBorder="1" applyAlignment="1">
      <alignment horizontal="center" vertical="center" wrapText="1"/>
    </xf>
    <xf numFmtId="0" fontId="2" fillId="35" borderId="47" xfId="0" applyFont="1" applyFill="1" applyBorder="1" applyAlignment="1">
      <alignment horizontal="center" vertical="center"/>
    </xf>
    <xf numFmtId="3" fontId="2" fillId="35" borderId="30" xfId="0" applyNumberFormat="1" applyFont="1" applyFill="1" applyBorder="1" applyAlignment="1">
      <alignment horizontal="center" vertical="center"/>
    </xf>
    <xf numFmtId="0" fontId="5" fillId="38" borderId="49" xfId="0" applyNumberFormat="1" applyFont="1" applyFill="1" applyBorder="1" applyAlignment="1">
      <alignment horizontal="center" vertical="center"/>
    </xf>
    <xf numFmtId="0" fontId="2" fillId="34" borderId="67" xfId="0" applyFont="1" applyFill="1" applyBorder="1" applyAlignment="1">
      <alignment horizontal="center" vertical="center"/>
    </xf>
    <xf numFmtId="3" fontId="2" fillId="34" borderId="13" xfId="0" applyNumberFormat="1" applyFont="1" applyFill="1" applyBorder="1" applyAlignment="1">
      <alignment horizontal="center" vertical="center"/>
    </xf>
    <xf numFmtId="0" fontId="2" fillId="34" borderId="34" xfId="0" applyFont="1" applyFill="1" applyBorder="1" applyAlignment="1">
      <alignment horizontal="center" vertical="center"/>
    </xf>
    <xf numFmtId="0" fontId="2" fillId="34" borderId="68" xfId="0" applyFont="1" applyFill="1" applyBorder="1" applyAlignment="1">
      <alignment horizontal="center" vertical="center"/>
    </xf>
    <xf numFmtId="0" fontId="2" fillId="37" borderId="58" xfId="62" applyFont="1" applyFill="1" applyBorder="1" applyAlignment="1">
      <alignment horizontal="center" vertical="center" wrapText="1"/>
      <protection/>
    </xf>
    <xf numFmtId="0" fontId="2" fillId="35" borderId="34" xfId="62" applyFont="1" applyFill="1" applyBorder="1" applyAlignment="1">
      <alignment horizontal="center" vertical="center"/>
      <protection/>
    </xf>
    <xf numFmtId="0" fontId="2" fillId="35" borderId="69" xfId="62" applyFont="1" applyFill="1" applyBorder="1" applyAlignment="1">
      <alignment horizontal="center" vertical="center"/>
      <protection/>
    </xf>
    <xf numFmtId="0" fontId="2" fillId="35" borderId="33" xfId="62" applyFont="1" applyFill="1" applyBorder="1" applyAlignment="1">
      <alignment horizontal="center" vertical="center"/>
      <protection/>
    </xf>
    <xf numFmtId="0" fontId="2" fillId="36" borderId="36" xfId="62" applyFont="1" applyFill="1" applyBorder="1" applyAlignment="1">
      <alignment horizontal="center" vertical="center"/>
      <protection/>
    </xf>
    <xf numFmtId="0" fontId="2" fillId="36" borderId="70" xfId="62" applyFont="1" applyFill="1" applyBorder="1" applyAlignment="1">
      <alignment horizontal="center" vertical="center"/>
      <protection/>
    </xf>
    <xf numFmtId="0" fontId="2" fillId="36" borderId="35" xfId="62" applyFont="1" applyFill="1" applyBorder="1" applyAlignment="1">
      <alignment horizontal="center" vertical="center"/>
      <protection/>
    </xf>
    <xf numFmtId="0" fontId="2" fillId="37" borderId="17" xfId="62" applyFont="1" applyFill="1" applyBorder="1" applyAlignment="1">
      <alignment horizontal="center" vertical="center"/>
      <protection/>
    </xf>
    <xf numFmtId="0" fontId="2" fillId="37" borderId="37" xfId="62" applyFont="1" applyFill="1" applyBorder="1" applyAlignment="1">
      <alignment horizontal="left" vertical="center"/>
      <protection/>
    </xf>
    <xf numFmtId="0" fontId="2" fillId="37" borderId="33" xfId="62" applyFont="1" applyFill="1" applyBorder="1" applyAlignment="1">
      <alignment horizontal="left" vertical="center"/>
      <protection/>
    </xf>
    <xf numFmtId="0" fontId="17" fillId="0" borderId="0" xfId="62" applyAlignment="1">
      <alignment horizontal="center" vertical="center"/>
      <protection/>
    </xf>
    <xf numFmtId="0" fontId="2" fillId="39" borderId="48" xfId="62" applyFont="1" applyFill="1" applyBorder="1" applyAlignment="1">
      <alignment horizontal="center" vertical="center"/>
      <protection/>
    </xf>
    <xf numFmtId="0" fontId="2" fillId="39" borderId="49" xfId="62" applyFont="1" applyFill="1" applyBorder="1" applyAlignment="1">
      <alignment horizontal="center" vertical="center"/>
      <protection/>
    </xf>
    <xf numFmtId="0" fontId="2" fillId="39" borderId="58" xfId="62" applyFont="1" applyFill="1" applyBorder="1" applyAlignment="1">
      <alignment horizontal="center" vertical="center"/>
      <protection/>
    </xf>
    <xf numFmtId="0" fontId="2" fillId="39" borderId="17" xfId="62" applyFont="1" applyFill="1" applyBorder="1" applyAlignment="1">
      <alignment horizontal="center" vertical="center"/>
      <protection/>
    </xf>
    <xf numFmtId="0" fontId="2" fillId="35" borderId="17" xfId="62" applyFont="1" applyFill="1" applyBorder="1" applyAlignment="1">
      <alignment horizontal="left" vertical="center"/>
      <protection/>
    </xf>
    <xf numFmtId="0" fontId="2" fillId="35" borderId="58" xfId="62" applyFont="1" applyFill="1" applyBorder="1" applyAlignment="1">
      <alignment horizontal="center" vertical="center" wrapText="1"/>
      <protection/>
    </xf>
    <xf numFmtId="0" fontId="2" fillId="35" borderId="37" xfId="62" applyFont="1" applyFill="1" applyBorder="1" applyAlignment="1">
      <alignment horizontal="left" vertical="center"/>
      <protection/>
    </xf>
    <xf numFmtId="0" fontId="2" fillId="35" borderId="33" xfId="62" applyFont="1" applyFill="1" applyBorder="1" applyAlignment="1">
      <alignment horizontal="left" vertical="center"/>
      <protection/>
    </xf>
    <xf numFmtId="0" fontId="2" fillId="39" borderId="50" xfId="62" applyFont="1" applyFill="1" applyBorder="1" applyAlignment="1">
      <alignment horizontal="center" vertical="center"/>
      <protection/>
    </xf>
    <xf numFmtId="0" fontId="2" fillId="35" borderId="37" xfId="62" applyFont="1" applyFill="1" applyBorder="1" applyAlignment="1">
      <alignment horizontal="center" vertical="center"/>
      <protection/>
    </xf>
    <xf numFmtId="0" fontId="0" fillId="0" borderId="71" xfId="0" applyBorder="1" applyAlignment="1">
      <alignment horizontal="distributed" vertical="center"/>
    </xf>
    <xf numFmtId="0" fontId="0" fillId="0" borderId="72" xfId="0" applyBorder="1" applyAlignment="1">
      <alignment horizontal="distributed" vertical="center"/>
    </xf>
    <xf numFmtId="0" fontId="0" fillId="0" borderId="73" xfId="0" applyBorder="1" applyAlignment="1">
      <alignment horizontal="distributed" vertical="center"/>
    </xf>
    <xf numFmtId="0" fontId="0" fillId="0" borderId="37" xfId="0" applyBorder="1" applyAlignment="1">
      <alignment horizontal="distributed" vertical="center"/>
    </xf>
    <xf numFmtId="0" fontId="0" fillId="0" borderId="69" xfId="0" applyBorder="1" applyAlignment="1">
      <alignment horizontal="distributed" vertical="center"/>
    </xf>
    <xf numFmtId="0" fontId="0" fillId="0" borderId="74" xfId="0" applyBorder="1" applyAlignment="1">
      <alignment horizontal="distributed" vertical="center"/>
    </xf>
    <xf numFmtId="0" fontId="0" fillId="0" borderId="75" xfId="0" applyBorder="1" applyAlignment="1">
      <alignment horizontal="distributed" vertical="center"/>
    </xf>
    <xf numFmtId="0" fontId="0" fillId="0" borderId="76" xfId="0" applyBorder="1" applyAlignment="1">
      <alignment horizontal="distributed" vertical="center"/>
    </xf>
    <xf numFmtId="0" fontId="0" fillId="0" borderId="77" xfId="0" applyBorder="1" applyAlignment="1">
      <alignment horizontal="distributed" vertical="center"/>
    </xf>
    <xf numFmtId="0" fontId="2" fillId="39" borderId="61" xfId="62" applyFont="1" applyFill="1" applyBorder="1" applyAlignment="1">
      <alignment horizontal="center" vertical="center"/>
      <protection/>
    </xf>
    <xf numFmtId="0" fontId="21" fillId="0" borderId="17" xfId="0" applyFont="1" applyBorder="1" applyAlignment="1">
      <alignment horizontal="distributed" vertical="center"/>
    </xf>
    <xf numFmtId="0" fontId="21" fillId="0" borderId="41" xfId="0" applyFont="1" applyBorder="1" applyAlignment="1">
      <alignment horizontal="distributed" vertical="center"/>
    </xf>
    <xf numFmtId="0" fontId="0" fillId="0" borderId="17" xfId="0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/>
    </xf>
    <xf numFmtId="0" fontId="2" fillId="34" borderId="41" xfId="0" applyFont="1" applyFill="1" applyBorder="1" applyAlignment="1">
      <alignment horizontal="center" vertical="center"/>
    </xf>
    <xf numFmtId="0" fontId="0" fillId="0" borderId="17" xfId="0" applyBorder="1" applyAlignment="1">
      <alignment horizontal="distributed" vertical="center"/>
    </xf>
    <xf numFmtId="0" fontId="0" fillId="0" borderId="41" xfId="0" applyBorder="1" applyAlignment="1">
      <alignment horizontal="distributed" vertical="center"/>
    </xf>
    <xf numFmtId="0" fontId="2" fillId="36" borderId="31" xfId="0" applyFont="1" applyFill="1" applyBorder="1" applyAlignment="1">
      <alignment horizontal="center" vertical="center"/>
    </xf>
    <xf numFmtId="0" fontId="2" fillId="36" borderId="18" xfId="0" applyFont="1" applyFill="1" applyBorder="1" applyAlignment="1">
      <alignment horizontal="center" vertical="center"/>
    </xf>
    <xf numFmtId="0" fontId="2" fillId="36" borderId="42" xfId="0" applyFont="1" applyFill="1" applyBorder="1" applyAlignment="1">
      <alignment horizontal="center" vertical="center"/>
    </xf>
    <xf numFmtId="0" fontId="2" fillId="35" borderId="58" xfId="0" applyFont="1" applyFill="1" applyBorder="1" applyAlignment="1">
      <alignment horizontal="center" vertical="center" wrapText="1"/>
    </xf>
    <xf numFmtId="0" fontId="22" fillId="38" borderId="48" xfId="0" applyFont="1" applyFill="1" applyBorder="1" applyAlignment="1">
      <alignment horizontal="center" vertical="center"/>
    </xf>
    <xf numFmtId="0" fontId="22" fillId="38" borderId="49" xfId="0" applyFont="1" applyFill="1" applyBorder="1" applyAlignment="1">
      <alignment horizontal="center" vertical="center"/>
    </xf>
    <xf numFmtId="0" fontId="22" fillId="38" borderId="78" xfId="0" applyFont="1" applyFill="1" applyBorder="1" applyAlignment="1">
      <alignment horizontal="center" vertical="center"/>
    </xf>
    <xf numFmtId="0" fontId="22" fillId="38" borderId="79" xfId="0" applyFont="1" applyFill="1" applyBorder="1" applyAlignment="1">
      <alignment horizontal="center" vertical="center"/>
    </xf>
    <xf numFmtId="0" fontId="22" fillId="38" borderId="80" xfId="0" applyFont="1" applyFill="1" applyBorder="1" applyAlignment="1">
      <alignment horizontal="center" vertical="center"/>
    </xf>
    <xf numFmtId="0" fontId="22" fillId="38" borderId="81" xfId="0" applyFont="1" applyFill="1" applyBorder="1" applyAlignment="1">
      <alignment horizontal="center" vertical="center"/>
    </xf>
    <xf numFmtId="0" fontId="2" fillId="35" borderId="17" xfId="0" applyFont="1" applyFill="1" applyBorder="1" applyAlignment="1">
      <alignment horizontal="center" vertical="center"/>
    </xf>
    <xf numFmtId="0" fontId="2" fillId="35" borderId="41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33" borderId="82" xfId="0" applyFont="1" applyFill="1" applyBorder="1" applyAlignment="1">
      <alignment horizontal="left" vertical="center"/>
    </xf>
    <xf numFmtId="0" fontId="0" fillId="33" borderId="0" xfId="0" applyFont="1" applyFill="1" applyAlignment="1">
      <alignment horizontal="left" vertical="center"/>
    </xf>
    <xf numFmtId="177" fontId="2" fillId="38" borderId="83" xfId="0" applyNumberFormat="1" applyFont="1" applyFill="1" applyBorder="1" applyAlignment="1">
      <alignment horizontal="center" vertical="center"/>
    </xf>
    <xf numFmtId="177" fontId="2" fillId="38" borderId="84" xfId="0" applyNumberFormat="1" applyFont="1" applyFill="1" applyBorder="1" applyAlignment="1">
      <alignment horizontal="center" vertical="center"/>
    </xf>
    <xf numFmtId="177" fontId="14" fillId="38" borderId="61" xfId="0" applyNumberFormat="1" applyFont="1" applyFill="1" applyBorder="1" applyAlignment="1">
      <alignment horizontal="center" vertical="center"/>
    </xf>
    <xf numFmtId="177" fontId="14" fillId="38" borderId="43" xfId="0" applyNumberFormat="1" applyFont="1" applyFill="1" applyBorder="1" applyAlignment="1">
      <alignment horizontal="center" vertical="center"/>
    </xf>
    <xf numFmtId="0" fontId="14" fillId="38" borderId="49" xfId="0" applyFont="1" applyFill="1" applyBorder="1" applyAlignment="1">
      <alignment horizontal="center" vertical="center"/>
    </xf>
    <xf numFmtId="0" fontId="14" fillId="38" borderId="38" xfId="0" applyFont="1" applyFill="1" applyBorder="1" applyAlignment="1">
      <alignment horizontal="center" vertical="center"/>
    </xf>
    <xf numFmtId="0" fontId="14" fillId="38" borderId="48" xfId="0" applyFont="1" applyFill="1" applyBorder="1" applyAlignment="1">
      <alignment horizontal="center" vertical="center" wrapText="1"/>
    </xf>
    <xf numFmtId="0" fontId="14" fillId="38" borderId="78" xfId="0" applyFont="1" applyFill="1" applyBorder="1" applyAlignment="1">
      <alignment horizontal="center" vertical="center" wrapText="1"/>
    </xf>
    <xf numFmtId="0" fontId="14" fillId="38" borderId="85" xfId="0" applyFont="1" applyFill="1" applyBorder="1" applyAlignment="1">
      <alignment horizontal="center" vertical="center" wrapText="1"/>
    </xf>
    <xf numFmtId="0" fontId="14" fillId="38" borderId="86" xfId="0" applyFont="1" applyFill="1" applyBorder="1" applyAlignment="1">
      <alignment horizontal="center" vertical="center" wrapText="1"/>
    </xf>
    <xf numFmtId="0" fontId="15" fillId="36" borderId="66" xfId="0" applyFont="1" applyFill="1" applyBorder="1" applyAlignment="1">
      <alignment horizontal="center" vertical="center"/>
    </xf>
    <xf numFmtId="0" fontId="15" fillId="36" borderId="87" xfId="0" applyFont="1" applyFill="1" applyBorder="1" applyAlignment="1">
      <alignment horizontal="center" vertical="center"/>
    </xf>
    <xf numFmtId="0" fontId="15" fillId="36" borderId="88" xfId="0" applyFont="1" applyFill="1" applyBorder="1" applyAlignment="1">
      <alignment horizontal="center" vertical="center"/>
    </xf>
    <xf numFmtId="0" fontId="15" fillId="36" borderId="57" xfId="0" applyFont="1" applyFill="1" applyBorder="1" applyAlignment="1">
      <alignment horizontal="center" vertical="center" wrapText="1"/>
    </xf>
    <xf numFmtId="0" fontId="15" fillId="36" borderId="58" xfId="0" applyFont="1" applyFill="1" applyBorder="1" applyAlignment="1">
      <alignment horizontal="center" vertical="center" wrapText="1"/>
    </xf>
    <xf numFmtId="0" fontId="15" fillId="34" borderId="58" xfId="0" applyFont="1" applyFill="1" applyBorder="1" applyAlignment="1">
      <alignment horizontal="center" vertical="center"/>
    </xf>
    <xf numFmtId="0" fontId="15" fillId="34" borderId="58" xfId="0" applyFont="1" applyFill="1" applyBorder="1" applyAlignment="1">
      <alignment horizontal="center" vertical="center" wrapText="1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_(2001)결산보고서" xfId="62"/>
    <cellStyle name="Hyperlink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45"/>
  <sheetViews>
    <sheetView showGridLines="0" zoomScalePageLayoutView="0" workbookViewId="0" topLeftCell="A1">
      <selection activeCell="C7" sqref="C7"/>
    </sheetView>
  </sheetViews>
  <sheetFormatPr defaultColWidth="8.88671875" defaultRowHeight="13.5"/>
  <cols>
    <col min="2" max="2" width="9.10546875" style="0" customWidth="1"/>
    <col min="3" max="3" width="8.6640625" style="0" customWidth="1"/>
    <col min="4" max="4" width="9.88671875" style="0" customWidth="1"/>
    <col min="5" max="5" width="12.3359375" style="0" customWidth="1"/>
    <col min="6" max="6" width="11.77734375" style="0" customWidth="1"/>
    <col min="7" max="7" width="11.3359375" style="0" customWidth="1"/>
    <col min="8" max="8" width="13.3359375" style="0" customWidth="1"/>
  </cols>
  <sheetData>
    <row r="2" ht="1.5" customHeight="1" thickBot="1"/>
    <row r="3" spans="1:9" ht="21" customHeight="1" thickTop="1">
      <c r="A3" s="74"/>
      <c r="B3" s="67"/>
      <c r="C3" s="67"/>
      <c r="D3" s="44"/>
      <c r="E3" s="44"/>
      <c r="F3" s="44"/>
      <c r="G3" s="44"/>
      <c r="H3" s="44"/>
      <c r="I3" s="45"/>
    </row>
    <row r="4" spans="1:9" ht="24.75" customHeight="1">
      <c r="A4" s="73" t="s">
        <v>95</v>
      </c>
      <c r="B4" s="46"/>
      <c r="C4" s="46"/>
      <c r="D4" s="46"/>
      <c r="E4" s="46"/>
      <c r="F4" s="46"/>
      <c r="G4" s="46"/>
      <c r="H4" s="46"/>
      <c r="I4" s="47"/>
    </row>
    <row r="5" spans="1:9" ht="22.5" customHeight="1">
      <c r="A5" s="48"/>
      <c r="B5" s="46"/>
      <c r="C5" s="46"/>
      <c r="D5" s="46"/>
      <c r="E5" s="46"/>
      <c r="F5" s="46"/>
      <c r="G5" s="46"/>
      <c r="H5" s="46"/>
      <c r="I5" s="47" t="s">
        <v>14</v>
      </c>
    </row>
    <row r="6" spans="1:9" ht="13.5">
      <c r="A6" s="48"/>
      <c r="B6" s="46"/>
      <c r="C6" s="46"/>
      <c r="D6" s="46"/>
      <c r="E6" s="46"/>
      <c r="F6" s="46"/>
      <c r="G6" s="46"/>
      <c r="H6" s="46"/>
      <c r="I6" s="47"/>
    </row>
    <row r="7" spans="1:9" ht="18.75">
      <c r="A7" s="48"/>
      <c r="B7" s="72"/>
      <c r="C7" s="49"/>
      <c r="D7" s="46"/>
      <c r="E7" s="46"/>
      <c r="F7" s="46"/>
      <c r="G7" s="46"/>
      <c r="H7" s="46"/>
      <c r="I7" s="47"/>
    </row>
    <row r="8" spans="1:9" ht="13.5">
      <c r="A8" s="48"/>
      <c r="B8" s="46"/>
      <c r="C8" s="46"/>
      <c r="D8" s="46"/>
      <c r="E8" s="46"/>
      <c r="F8" s="46"/>
      <c r="G8" s="46"/>
      <c r="H8" s="46"/>
      <c r="I8" s="47"/>
    </row>
    <row r="9" spans="1:9" ht="13.5">
      <c r="A9" s="48"/>
      <c r="B9" s="46"/>
      <c r="C9" s="46"/>
      <c r="D9" s="46"/>
      <c r="E9" s="46"/>
      <c r="F9" s="46"/>
      <c r="G9" s="46"/>
      <c r="H9" s="46"/>
      <c r="I9" s="47"/>
    </row>
    <row r="10" spans="1:9" ht="27.75" customHeight="1" thickBot="1">
      <c r="A10" s="48" t="s">
        <v>14</v>
      </c>
      <c r="B10" s="46"/>
      <c r="C10" s="46" t="s">
        <v>21</v>
      </c>
      <c r="D10" s="46"/>
      <c r="E10" s="46"/>
      <c r="F10" s="46"/>
      <c r="G10" s="46"/>
      <c r="H10" s="46"/>
      <c r="I10" s="50"/>
    </row>
    <row r="11" spans="1:9" ht="45.75" customHeight="1" thickBot="1" thickTop="1">
      <c r="A11" s="51"/>
      <c r="B11" s="147" t="s">
        <v>179</v>
      </c>
      <c r="C11" s="148"/>
      <c r="D11" s="148"/>
      <c r="E11" s="148"/>
      <c r="F11" s="148"/>
      <c r="G11" s="148"/>
      <c r="H11" s="149"/>
      <c r="I11" s="50"/>
    </row>
    <row r="12" spans="1:9" ht="21" thickTop="1">
      <c r="A12" s="154"/>
      <c r="B12" s="155"/>
      <c r="C12" s="155"/>
      <c r="D12" s="155"/>
      <c r="E12" s="155"/>
      <c r="F12" s="155"/>
      <c r="G12" s="155"/>
      <c r="H12" s="155"/>
      <c r="I12" s="156"/>
    </row>
    <row r="13" spans="1:9" ht="13.5">
      <c r="A13" s="51"/>
      <c r="B13" s="52"/>
      <c r="C13" s="52"/>
      <c r="D13" s="52"/>
      <c r="E13" s="52"/>
      <c r="F13" s="52"/>
      <c r="G13" s="52"/>
      <c r="H13" s="52"/>
      <c r="I13" s="50"/>
    </row>
    <row r="14" spans="1:9" ht="20.25">
      <c r="A14" s="154" t="s">
        <v>105</v>
      </c>
      <c r="B14" s="155"/>
      <c r="C14" s="155"/>
      <c r="D14" s="155"/>
      <c r="E14" s="155"/>
      <c r="F14" s="155"/>
      <c r="G14" s="155"/>
      <c r="H14" s="155"/>
      <c r="I14" s="156"/>
    </row>
    <row r="15" spans="1:9" ht="13.5">
      <c r="A15" s="51"/>
      <c r="B15" s="52"/>
      <c r="C15" s="52"/>
      <c r="D15" s="52"/>
      <c r="E15" s="52"/>
      <c r="F15" s="52"/>
      <c r="G15" s="52"/>
      <c r="H15" s="52"/>
      <c r="I15" s="50"/>
    </row>
    <row r="16" spans="1:9" ht="13.5">
      <c r="A16" s="150" t="s">
        <v>110</v>
      </c>
      <c r="B16" s="151"/>
      <c r="C16" s="151"/>
      <c r="D16" s="151"/>
      <c r="E16" s="151"/>
      <c r="F16" s="151"/>
      <c r="G16" s="151"/>
      <c r="H16" s="151"/>
      <c r="I16" s="152"/>
    </row>
    <row r="17" spans="1:9" ht="20.25" customHeight="1">
      <c r="A17" s="153"/>
      <c r="B17" s="151"/>
      <c r="C17" s="151"/>
      <c r="D17" s="151"/>
      <c r="E17" s="151"/>
      <c r="F17" s="151"/>
      <c r="G17" s="151"/>
      <c r="H17" s="151"/>
      <c r="I17" s="152"/>
    </row>
    <row r="18" spans="1:9" ht="13.5">
      <c r="A18" s="153"/>
      <c r="B18" s="151"/>
      <c r="C18" s="151"/>
      <c r="D18" s="151"/>
      <c r="E18" s="151"/>
      <c r="F18" s="151"/>
      <c r="G18" s="151"/>
      <c r="H18" s="151"/>
      <c r="I18" s="152"/>
    </row>
    <row r="19" spans="1:9" ht="13.5">
      <c r="A19" s="153"/>
      <c r="B19" s="151"/>
      <c r="C19" s="151"/>
      <c r="D19" s="151"/>
      <c r="E19" s="151"/>
      <c r="F19" s="151"/>
      <c r="G19" s="151"/>
      <c r="H19" s="151"/>
      <c r="I19" s="152"/>
    </row>
    <row r="20" spans="1:9" ht="13.5">
      <c r="A20" s="153"/>
      <c r="B20" s="151"/>
      <c r="C20" s="151"/>
      <c r="D20" s="151"/>
      <c r="E20" s="151"/>
      <c r="F20" s="151"/>
      <c r="G20" s="151"/>
      <c r="H20" s="151"/>
      <c r="I20" s="152"/>
    </row>
    <row r="21" spans="1:9" ht="13.5">
      <c r="A21" s="153"/>
      <c r="B21" s="151"/>
      <c r="C21" s="151"/>
      <c r="D21" s="151"/>
      <c r="E21" s="151"/>
      <c r="F21" s="151"/>
      <c r="G21" s="151"/>
      <c r="H21" s="151"/>
      <c r="I21" s="152"/>
    </row>
    <row r="22" spans="1:9" ht="13.5">
      <c r="A22" s="48"/>
      <c r="B22" s="46"/>
      <c r="C22" s="46"/>
      <c r="D22" s="46"/>
      <c r="E22" s="46"/>
      <c r="F22" s="46"/>
      <c r="G22" s="46"/>
      <c r="H22" s="46"/>
      <c r="I22" s="47"/>
    </row>
    <row r="23" spans="1:9" ht="13.5">
      <c r="A23" s="53" t="s">
        <v>16</v>
      </c>
      <c r="B23" s="54"/>
      <c r="C23" s="54"/>
      <c r="D23" s="54"/>
      <c r="E23" s="54"/>
      <c r="F23" s="54"/>
      <c r="G23" s="54"/>
      <c r="H23" s="54"/>
      <c r="I23" s="55"/>
    </row>
    <row r="24" spans="1:9" ht="13.5">
      <c r="A24" s="48"/>
      <c r="B24" s="46"/>
      <c r="C24" s="46"/>
      <c r="D24" s="46"/>
      <c r="E24" s="46"/>
      <c r="F24" s="46"/>
      <c r="G24" s="46"/>
      <c r="H24" s="46"/>
      <c r="I24" s="47"/>
    </row>
    <row r="25" spans="1:9" ht="13.5">
      <c r="A25" s="48"/>
      <c r="B25" s="46"/>
      <c r="C25" s="46"/>
      <c r="D25" s="46"/>
      <c r="E25" s="46"/>
      <c r="F25" s="46"/>
      <c r="G25" s="46"/>
      <c r="H25" s="46"/>
      <c r="I25" s="47"/>
    </row>
    <row r="26" spans="1:9" ht="84" customHeight="1">
      <c r="A26" s="48"/>
      <c r="B26" s="46"/>
      <c r="C26" s="46"/>
      <c r="D26" s="46"/>
      <c r="E26" s="46"/>
      <c r="F26" s="46"/>
      <c r="G26" s="46"/>
      <c r="H26" s="46"/>
      <c r="I26" s="47"/>
    </row>
    <row r="27" spans="1:9" ht="13.5">
      <c r="A27" s="48"/>
      <c r="B27" s="46"/>
      <c r="C27" s="46"/>
      <c r="D27" s="46" t="s">
        <v>18</v>
      </c>
      <c r="E27" s="46"/>
      <c r="F27" s="46"/>
      <c r="G27" s="46"/>
      <c r="H27" s="46"/>
      <c r="I27" s="47"/>
    </row>
    <row r="28" spans="1:9" ht="13.5">
      <c r="A28" s="48"/>
      <c r="B28" s="46"/>
      <c r="C28" s="46"/>
      <c r="D28" s="46"/>
      <c r="E28" s="46"/>
      <c r="F28" s="46"/>
      <c r="G28" s="46"/>
      <c r="H28" s="46"/>
      <c r="I28" s="47"/>
    </row>
    <row r="29" spans="1:9" ht="13.5">
      <c r="A29" s="48"/>
      <c r="B29" s="46"/>
      <c r="C29" s="46"/>
      <c r="D29" s="46"/>
      <c r="E29" s="46"/>
      <c r="F29" s="46"/>
      <c r="G29" s="46"/>
      <c r="H29" s="46"/>
      <c r="I29" s="47"/>
    </row>
    <row r="30" spans="1:9" ht="13.5">
      <c r="A30" s="48"/>
      <c r="B30" s="46"/>
      <c r="C30" s="46"/>
      <c r="D30" s="46"/>
      <c r="E30" s="46"/>
      <c r="F30" s="46"/>
      <c r="G30" s="46"/>
      <c r="H30" s="46"/>
      <c r="I30" s="47"/>
    </row>
    <row r="31" spans="1:9" ht="14.25" customHeight="1">
      <c r="A31" s="48"/>
      <c r="B31" s="46"/>
      <c r="C31" s="46"/>
      <c r="D31" s="46"/>
      <c r="E31" s="46"/>
      <c r="F31" s="46"/>
      <c r="G31" s="46"/>
      <c r="H31" s="46"/>
      <c r="I31" s="47"/>
    </row>
    <row r="32" spans="1:9" ht="14.25" customHeight="1">
      <c r="A32" s="48"/>
      <c r="B32" s="46"/>
      <c r="C32" s="46"/>
      <c r="D32" s="46"/>
      <c r="E32" s="46"/>
      <c r="F32" s="46"/>
      <c r="G32" s="46"/>
      <c r="H32" s="46"/>
      <c r="I32" s="47"/>
    </row>
    <row r="33" spans="1:9" ht="14.25" customHeight="1">
      <c r="A33" s="48"/>
      <c r="B33" s="46"/>
      <c r="C33" s="46"/>
      <c r="D33" s="46"/>
      <c r="E33" s="46"/>
      <c r="F33" s="46"/>
      <c r="G33" s="46"/>
      <c r="H33" s="46"/>
      <c r="I33" s="47"/>
    </row>
    <row r="34" spans="1:9" ht="14.25" customHeight="1">
      <c r="A34" s="48"/>
      <c r="B34" s="46"/>
      <c r="C34" s="46"/>
      <c r="D34" s="46"/>
      <c r="E34" s="46"/>
      <c r="F34" s="46"/>
      <c r="G34" s="46"/>
      <c r="H34" s="46"/>
      <c r="I34" s="47"/>
    </row>
    <row r="35" spans="1:9" ht="14.25" customHeight="1">
      <c r="A35" s="48"/>
      <c r="B35" s="46"/>
      <c r="C35" s="46"/>
      <c r="D35" s="46"/>
      <c r="E35" s="46"/>
      <c r="F35" s="46"/>
      <c r="G35" s="46"/>
      <c r="H35" s="46"/>
      <c r="I35" s="47"/>
    </row>
    <row r="36" spans="1:9" ht="4.5" customHeight="1">
      <c r="A36" s="48"/>
      <c r="B36" s="46"/>
      <c r="C36" s="46"/>
      <c r="D36" s="46"/>
      <c r="E36" s="46"/>
      <c r="F36" s="46"/>
      <c r="G36" s="46"/>
      <c r="H36" s="46"/>
      <c r="I36" s="47"/>
    </row>
    <row r="37" spans="1:9" ht="14.25" customHeight="1">
      <c r="A37" s="48"/>
      <c r="B37" s="46"/>
      <c r="C37" s="46"/>
      <c r="D37" s="46"/>
      <c r="E37" s="46"/>
      <c r="F37" s="46"/>
      <c r="G37" s="46"/>
      <c r="H37" s="46"/>
      <c r="I37" s="47"/>
    </row>
    <row r="38" spans="1:9" ht="13.5">
      <c r="A38" s="48"/>
      <c r="B38" s="46"/>
      <c r="C38" s="46"/>
      <c r="D38" s="46"/>
      <c r="E38" s="46"/>
      <c r="F38" s="46"/>
      <c r="G38" s="46"/>
      <c r="H38" s="46"/>
      <c r="I38" s="47"/>
    </row>
    <row r="39" spans="1:9" ht="13.5">
      <c r="A39" s="48"/>
      <c r="B39" s="46"/>
      <c r="C39" s="46"/>
      <c r="D39" s="46"/>
      <c r="E39" s="46"/>
      <c r="F39" s="46"/>
      <c r="G39" s="46"/>
      <c r="H39" s="46"/>
      <c r="I39" s="47"/>
    </row>
    <row r="40" spans="1:9" ht="1.5" customHeight="1">
      <c r="A40" s="48"/>
      <c r="B40" s="46"/>
      <c r="C40" s="46"/>
      <c r="D40" s="46"/>
      <c r="E40" s="46"/>
      <c r="F40" s="46"/>
      <c r="G40" s="46"/>
      <c r="H40" s="46"/>
      <c r="I40" s="47"/>
    </row>
    <row r="41" spans="1:9" ht="13.5">
      <c r="A41" s="48"/>
      <c r="B41" s="46"/>
      <c r="C41" s="46"/>
      <c r="D41" s="46"/>
      <c r="E41" s="46"/>
      <c r="F41" s="46"/>
      <c r="G41" s="46"/>
      <c r="H41" s="46"/>
      <c r="I41" s="47"/>
    </row>
    <row r="42" spans="1:9" ht="46.5">
      <c r="A42" s="144" t="s">
        <v>180</v>
      </c>
      <c r="B42" s="145"/>
      <c r="C42" s="145"/>
      <c r="D42" s="145"/>
      <c r="E42" s="145"/>
      <c r="F42" s="145"/>
      <c r="G42" s="145"/>
      <c r="H42" s="145"/>
      <c r="I42" s="146"/>
    </row>
    <row r="43" spans="1:9" ht="14.25">
      <c r="A43" s="51"/>
      <c r="B43" s="52"/>
      <c r="C43" s="56" t="s">
        <v>15</v>
      </c>
      <c r="D43" s="56"/>
      <c r="E43" s="56"/>
      <c r="F43" s="56"/>
      <c r="G43" s="56"/>
      <c r="H43" s="56"/>
      <c r="I43" s="57"/>
    </row>
    <row r="44" spans="1:9" ht="42.75" customHeight="1" thickBot="1">
      <c r="A44" s="58"/>
      <c r="B44" s="59"/>
      <c r="C44" s="59"/>
      <c r="D44" s="59"/>
      <c r="E44" s="59"/>
      <c r="F44" s="59"/>
      <c r="G44" s="59"/>
      <c r="H44" s="59"/>
      <c r="I44" s="60"/>
    </row>
    <row r="45" ht="14.25" thickTop="1">
      <c r="A45" s="80"/>
    </row>
  </sheetData>
  <sheetProtection/>
  <mergeCells count="5">
    <mergeCell ref="A42:I42"/>
    <mergeCell ref="B11:H11"/>
    <mergeCell ref="A16:I21"/>
    <mergeCell ref="A12:I12"/>
    <mergeCell ref="A14:I14"/>
  </mergeCells>
  <printOptions horizontalCentered="1"/>
  <pageMargins left="0.1968503937007874" right="0.2755905511811024" top="0.9" bottom="0.7480314960629921" header="0.5118110236220472" footer="0.5118110236220472"/>
  <pageSetup horizontalDpi="600" verticalDpi="600" orientation="portrait" paperSize="9" scale="91" r:id="rId1"/>
  <headerFooter alignWithMargins="0">
    <oddHeader>&amp;L(붙임 2)</oddHeader>
  </headerFooter>
  <rowBreaks count="1" manualBreakCount="1">
    <brk id="4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showGridLines="0" showZeros="0" zoomScalePageLayoutView="0" workbookViewId="0" topLeftCell="A1">
      <pane xSplit="3" ySplit="5" topLeftCell="D6" activePane="bottomRight" state="frozen"/>
      <selection pane="topLeft" activeCell="E13" sqref="E13"/>
      <selection pane="topRight" activeCell="E13" sqref="E13"/>
      <selection pane="bottomLeft" activeCell="E13" sqref="E13"/>
      <selection pane="bottomRight" activeCell="E8" sqref="E8"/>
    </sheetView>
  </sheetViews>
  <sheetFormatPr defaultColWidth="8.88671875" defaultRowHeight="13.5"/>
  <cols>
    <col min="1" max="1" width="4.10546875" style="0" customWidth="1"/>
    <col min="2" max="2" width="6.4453125" style="0" customWidth="1"/>
    <col min="3" max="3" width="9.21484375" style="0" customWidth="1"/>
    <col min="4" max="4" width="10.99609375" style="0" customWidth="1"/>
    <col min="5" max="5" width="10.5546875" style="0" customWidth="1"/>
    <col min="6" max="6" width="10.99609375" style="0" customWidth="1"/>
    <col min="7" max="8" width="10.4453125" style="0" customWidth="1"/>
    <col min="9" max="9" width="9.21484375" style="0" customWidth="1"/>
    <col min="10" max="10" width="10.6640625" style="0" customWidth="1"/>
  </cols>
  <sheetData>
    <row r="1" spans="1:8" ht="25.5" customHeight="1">
      <c r="A1" s="185" t="s">
        <v>34</v>
      </c>
      <c r="B1" s="185"/>
      <c r="C1" s="185"/>
      <c r="D1" s="185"/>
      <c r="E1" s="185"/>
      <c r="F1" s="17"/>
      <c r="G1" s="11"/>
      <c r="H1" s="11"/>
    </row>
    <row r="2" spans="1:8" ht="18.75">
      <c r="A2" s="2"/>
      <c r="B2" s="2"/>
      <c r="C2" s="2"/>
      <c r="D2" s="2"/>
      <c r="E2" s="2"/>
      <c r="F2" s="2"/>
      <c r="G2" s="2"/>
      <c r="H2" s="2"/>
    </row>
    <row r="3" ht="14.25" thickBot="1">
      <c r="J3" s="3" t="s">
        <v>10</v>
      </c>
    </row>
    <row r="4" spans="1:10" ht="26.25" customHeight="1">
      <c r="A4" s="160" t="s">
        <v>0</v>
      </c>
      <c r="B4" s="161"/>
      <c r="C4" s="162"/>
      <c r="D4" s="183" t="s">
        <v>107</v>
      </c>
      <c r="E4" s="184"/>
      <c r="F4" s="193" t="s">
        <v>146</v>
      </c>
      <c r="G4" s="193"/>
      <c r="H4" s="188" t="s">
        <v>106</v>
      </c>
      <c r="I4" s="181" t="s">
        <v>17</v>
      </c>
      <c r="J4" s="186" t="s">
        <v>92</v>
      </c>
    </row>
    <row r="5" spans="1:10" ht="33" customHeight="1" thickBot="1">
      <c r="A5" s="163"/>
      <c r="B5" s="164"/>
      <c r="C5" s="165"/>
      <c r="D5" s="69" t="s">
        <v>108</v>
      </c>
      <c r="E5" s="102" t="s">
        <v>145</v>
      </c>
      <c r="F5" s="68" t="s">
        <v>88</v>
      </c>
      <c r="G5" s="68" t="s">
        <v>89</v>
      </c>
      <c r="H5" s="189"/>
      <c r="I5" s="182"/>
      <c r="J5" s="187"/>
    </row>
    <row r="6" spans="1:10" ht="26.25" customHeight="1">
      <c r="A6" s="166" t="s">
        <v>90</v>
      </c>
      <c r="B6" s="169" t="s">
        <v>1</v>
      </c>
      <c r="C6" s="170"/>
      <c r="D6" s="75">
        <v>8049</v>
      </c>
      <c r="E6" s="75">
        <v>15148</v>
      </c>
      <c r="F6" s="75">
        <v>7500</v>
      </c>
      <c r="G6" s="75">
        <v>5848</v>
      </c>
      <c r="H6" s="75">
        <v>12348</v>
      </c>
      <c r="I6" s="76">
        <f>ROUND(IF(AND(F6&lt;0,G6&gt;0),2+G6/ABS(F6),IF(AND(F6&lt;0,G6&lt;0,F6&lt;G6),2-G6/F6,IF(AND(F6&lt;0,G6&lt;0,F6&gt;G6),ABS(G6)/F6+2,IF(OR(AND(F6=0,G6&lt;0),AND(F6&gt;0,G6=0)),-2,IF(OR(AND(F6=0,G6&gt;0),AND(F6&lt;0,G6=0)),2,G6/F6))))),4)</f>
        <v>0.7797</v>
      </c>
      <c r="J6" s="77">
        <f>ROUND(IF(AND(D6&lt;0,G6&gt;0),1+G6/ABS(D6),IF(AND(D6&lt;0,G6&lt;0,D6&lt;G6),1-G6/D6,IF(AND(D6&lt;0,G6&lt;0,D6&gt;G6),1-G6/D6,IF(OR(AND(D6=0,G6&gt;0),AND(D6&lt;0,G6=0)),1,IF(OR(AND(D6=0,G6&lt;0),AND(D6&gt;0,G6=0)),-1,IF(AND(D6=0,G6=0),0,G6/D6-1)))))),4)</f>
        <v>-0.2735</v>
      </c>
    </row>
    <row r="7" spans="1:10" ht="26.25" customHeight="1">
      <c r="A7" s="167"/>
      <c r="B7" s="179" t="s">
        <v>2</v>
      </c>
      <c r="C7" s="180"/>
      <c r="D7" s="75">
        <v>7367</v>
      </c>
      <c r="E7" s="75">
        <v>14962</v>
      </c>
      <c r="F7" s="75">
        <v>7625</v>
      </c>
      <c r="G7" s="75">
        <v>8413</v>
      </c>
      <c r="H7" s="75">
        <v>16957</v>
      </c>
      <c r="I7" s="76">
        <f aca="true" t="shared" si="0" ref="I7:I24">ROUND(IF(AND(F7&lt;0,G7&gt;0),2+G7/ABS(F7),IF(AND(F7&lt;0,G7&lt;0,F7&lt;G7),2-G7/F7,IF(AND(F7&lt;0,G7&lt;0,F7&gt;G7),ABS(G7)/F7+2,IF(OR(AND(F7=0,G7&lt;0),AND(F7&gt;0,G7=0)),-2,IF(OR(AND(F7=0,G7&gt;0),AND(F7&lt;0,G7=0)),2,G7/F7))))),4)</f>
        <v>1.1033</v>
      </c>
      <c r="J7" s="77">
        <f aca="true" t="shared" si="1" ref="J7:J24">ROUND(IF(AND(D7&lt;0,G7&gt;0),1+G7/ABS(D7),IF(AND(D7&lt;0,G7&lt;0,D7&lt;G7),1-G7/D7,IF(AND(D7&lt;0,G7&lt;0,D7&gt;G7),1-G7/D7,IF(OR(AND(D7=0,G7&gt;0),AND(D7&lt;0,G7=0)),1,IF(OR(AND(D7=0,G7&lt;0),AND(D7&gt;0,G7=0)),-1,IF(AND(D7=0,G7=0),0,G7/D7-1)))))),4)</f>
        <v>0.142</v>
      </c>
    </row>
    <row r="8" spans="1:10" ht="26.25" customHeight="1">
      <c r="A8" s="167"/>
      <c r="B8" s="179" t="s">
        <v>3</v>
      </c>
      <c r="C8" s="180"/>
      <c r="D8" s="75"/>
      <c r="E8" s="75"/>
      <c r="F8" s="75"/>
      <c r="G8" s="75"/>
      <c r="H8" s="75"/>
      <c r="I8" s="76" t="e">
        <f t="shared" si="0"/>
        <v>#DIV/0!</v>
      </c>
      <c r="J8" s="77">
        <f t="shared" si="1"/>
        <v>0</v>
      </c>
    </row>
    <row r="9" spans="1:10" ht="26.25" customHeight="1">
      <c r="A9" s="167"/>
      <c r="B9" s="179" t="s">
        <v>80</v>
      </c>
      <c r="C9" s="180"/>
      <c r="D9" s="75">
        <v>6228</v>
      </c>
      <c r="E9" s="75">
        <v>13130</v>
      </c>
      <c r="F9" s="75">
        <v>6000</v>
      </c>
      <c r="G9" s="75">
        <v>6263</v>
      </c>
      <c r="H9" s="75">
        <v>13063</v>
      </c>
      <c r="I9" s="76">
        <f t="shared" si="0"/>
        <v>1.0438</v>
      </c>
      <c r="J9" s="77">
        <f t="shared" si="1"/>
        <v>0.0056</v>
      </c>
    </row>
    <row r="10" spans="1:10" ht="26.25" customHeight="1">
      <c r="A10" s="167"/>
      <c r="B10" s="196" t="s">
        <v>99</v>
      </c>
      <c r="C10" s="197"/>
      <c r="D10" s="75">
        <v>94</v>
      </c>
      <c r="E10" s="75">
        <v>174</v>
      </c>
      <c r="F10" s="75">
        <v>100</v>
      </c>
      <c r="G10" s="75">
        <v>88</v>
      </c>
      <c r="H10" s="75">
        <v>190</v>
      </c>
      <c r="I10" s="76">
        <f t="shared" si="0"/>
        <v>0.88</v>
      </c>
      <c r="J10" s="77">
        <f t="shared" si="1"/>
        <v>-0.0638</v>
      </c>
    </row>
    <row r="11" spans="1:10" ht="26.25" customHeight="1">
      <c r="A11" s="167"/>
      <c r="B11" s="179" t="s">
        <v>100</v>
      </c>
      <c r="C11" s="180"/>
      <c r="D11" s="75">
        <v>24</v>
      </c>
      <c r="E11" s="75">
        <v>44</v>
      </c>
      <c r="F11" s="75">
        <v>25</v>
      </c>
      <c r="G11" s="75">
        <v>16</v>
      </c>
      <c r="H11" s="75">
        <v>46</v>
      </c>
      <c r="I11" s="76">
        <f t="shared" si="0"/>
        <v>0.64</v>
      </c>
      <c r="J11" s="77">
        <f t="shared" si="1"/>
        <v>-0.3333</v>
      </c>
    </row>
    <row r="12" spans="1:10" ht="26.25" customHeight="1">
      <c r="A12" s="167"/>
      <c r="B12" s="179" t="s">
        <v>101</v>
      </c>
      <c r="C12" s="180"/>
      <c r="D12" s="75"/>
      <c r="E12" s="75"/>
      <c r="F12" s="75"/>
      <c r="G12" s="75"/>
      <c r="H12" s="75"/>
      <c r="I12" s="76" t="e">
        <f t="shared" si="0"/>
        <v>#DIV/0!</v>
      </c>
      <c r="J12" s="77">
        <f t="shared" si="1"/>
        <v>0</v>
      </c>
    </row>
    <row r="13" spans="1:10" ht="26.25" customHeight="1">
      <c r="A13" s="167"/>
      <c r="B13" s="179" t="s">
        <v>102</v>
      </c>
      <c r="C13" s="180"/>
      <c r="D13" s="75">
        <v>73</v>
      </c>
      <c r="E13" s="75">
        <v>131</v>
      </c>
      <c r="F13" s="75">
        <v>60</v>
      </c>
      <c r="G13" s="75">
        <v>99</v>
      </c>
      <c r="H13" s="75">
        <v>139</v>
      </c>
      <c r="I13" s="76">
        <f t="shared" si="0"/>
        <v>1.65</v>
      </c>
      <c r="J13" s="77">
        <f t="shared" si="1"/>
        <v>0.3562</v>
      </c>
    </row>
    <row r="14" spans="1:10" ht="26.25" customHeight="1" thickBot="1">
      <c r="A14" s="167"/>
      <c r="B14" s="194" t="s">
        <v>103</v>
      </c>
      <c r="C14" s="195"/>
      <c r="D14" s="75">
        <v>280</v>
      </c>
      <c r="E14" s="75">
        <v>586</v>
      </c>
      <c r="F14" s="75">
        <v>286</v>
      </c>
      <c r="G14" s="75">
        <v>224</v>
      </c>
      <c r="H14" s="75">
        <v>472</v>
      </c>
      <c r="I14" s="76">
        <f t="shared" si="0"/>
        <v>0.7832</v>
      </c>
      <c r="J14" s="77">
        <f t="shared" si="1"/>
        <v>-0.2</v>
      </c>
    </row>
    <row r="15" spans="1:10" ht="26.25" customHeight="1" thickBot="1">
      <c r="A15" s="168"/>
      <c r="B15" s="191" t="s">
        <v>11</v>
      </c>
      <c r="C15" s="192"/>
      <c r="D15" s="39">
        <f>SUM(D6:D14)</f>
        <v>22115</v>
      </c>
      <c r="E15" s="39">
        <f>SUM(E6:E14)</f>
        <v>44175</v>
      </c>
      <c r="F15" s="39">
        <f>SUM(F6:F14)</f>
        <v>21596</v>
      </c>
      <c r="G15" s="39">
        <f>SUM(G6:G14)</f>
        <v>20951</v>
      </c>
      <c r="H15" s="39">
        <f>SUM(H6:H14)</f>
        <v>43215</v>
      </c>
      <c r="I15" s="62">
        <f t="shared" si="0"/>
        <v>0.9701</v>
      </c>
      <c r="J15" s="63">
        <f t="shared" si="1"/>
        <v>-0.0526</v>
      </c>
    </row>
    <row r="16" spans="1:10" ht="26.25" customHeight="1">
      <c r="A16" s="171" t="s">
        <v>91</v>
      </c>
      <c r="B16" s="174" t="s">
        <v>71</v>
      </c>
      <c r="C16" s="5" t="s">
        <v>4</v>
      </c>
      <c r="D16" s="4">
        <v>8850</v>
      </c>
      <c r="E16" s="4">
        <v>9307</v>
      </c>
      <c r="F16" s="4">
        <v>4521</v>
      </c>
      <c r="G16" s="4">
        <v>9893</v>
      </c>
      <c r="H16" s="4">
        <v>13046</v>
      </c>
      <c r="I16" s="10">
        <f t="shared" si="0"/>
        <v>2.1882</v>
      </c>
      <c r="J16" s="12">
        <f t="shared" si="1"/>
        <v>0.1179</v>
      </c>
    </row>
    <row r="17" spans="1:10" ht="26.25" customHeight="1">
      <c r="A17" s="172"/>
      <c r="B17" s="175"/>
      <c r="C17" s="6" t="s">
        <v>5</v>
      </c>
      <c r="D17" s="4">
        <v>98682</v>
      </c>
      <c r="E17" s="4">
        <v>101491</v>
      </c>
      <c r="F17" s="4">
        <v>110000</v>
      </c>
      <c r="G17" s="4">
        <v>118331</v>
      </c>
      <c r="H17" s="4">
        <v>122331</v>
      </c>
      <c r="I17" s="10">
        <f t="shared" si="0"/>
        <v>1.0757</v>
      </c>
      <c r="J17" s="12">
        <f t="shared" si="1"/>
        <v>0.1991</v>
      </c>
    </row>
    <row r="18" spans="1:10" ht="26.25" customHeight="1">
      <c r="A18" s="172"/>
      <c r="B18" s="175"/>
      <c r="C18" s="6" t="s">
        <v>6</v>
      </c>
      <c r="D18" s="4">
        <v>98243</v>
      </c>
      <c r="E18" s="4">
        <v>98700</v>
      </c>
      <c r="F18" s="4">
        <v>107568</v>
      </c>
      <c r="G18" s="4">
        <v>108593</v>
      </c>
      <c r="H18" s="4">
        <v>111746</v>
      </c>
      <c r="I18" s="10">
        <f t="shared" si="0"/>
        <v>1.0095</v>
      </c>
      <c r="J18" s="12">
        <f t="shared" si="1"/>
        <v>0.1054</v>
      </c>
    </row>
    <row r="19" spans="1:10" ht="26.25" customHeight="1">
      <c r="A19" s="172"/>
      <c r="B19" s="175" t="s">
        <v>7</v>
      </c>
      <c r="C19" s="6" t="s">
        <v>4</v>
      </c>
      <c r="D19" s="4">
        <v>6874</v>
      </c>
      <c r="E19" s="4">
        <v>10381</v>
      </c>
      <c r="F19" s="4">
        <v>5000</v>
      </c>
      <c r="G19" s="4">
        <v>5554</v>
      </c>
      <c r="H19" s="4">
        <v>10000</v>
      </c>
      <c r="I19" s="10">
        <f t="shared" si="0"/>
        <v>1.1108</v>
      </c>
      <c r="J19" s="12">
        <f t="shared" si="1"/>
        <v>-0.192</v>
      </c>
    </row>
    <row r="20" spans="1:10" ht="26.25" customHeight="1">
      <c r="A20" s="172"/>
      <c r="B20" s="175"/>
      <c r="C20" s="6" t="s">
        <v>5</v>
      </c>
      <c r="D20" s="4">
        <v>81909</v>
      </c>
      <c r="E20" s="4">
        <v>83237</v>
      </c>
      <c r="F20" s="4">
        <v>85000</v>
      </c>
      <c r="G20" s="4">
        <v>85317</v>
      </c>
      <c r="H20" s="4">
        <v>89500</v>
      </c>
      <c r="I20" s="10">
        <f t="shared" si="0"/>
        <v>1.0037</v>
      </c>
      <c r="J20" s="12">
        <f t="shared" si="1"/>
        <v>0.0416</v>
      </c>
    </row>
    <row r="21" spans="1:10" ht="26.25" customHeight="1">
      <c r="A21" s="172"/>
      <c r="B21" s="175"/>
      <c r="C21" s="6" t="s">
        <v>6</v>
      </c>
      <c r="D21" s="4">
        <v>76708</v>
      </c>
      <c r="E21" s="4">
        <v>80214</v>
      </c>
      <c r="F21" s="4">
        <v>88374</v>
      </c>
      <c r="G21" s="4">
        <v>85768</v>
      </c>
      <c r="H21" s="4">
        <v>87518</v>
      </c>
      <c r="I21" s="10">
        <f t="shared" si="0"/>
        <v>0.9705</v>
      </c>
      <c r="J21" s="12">
        <f t="shared" si="1"/>
        <v>0.1181</v>
      </c>
    </row>
    <row r="22" spans="1:10" ht="26.25" customHeight="1">
      <c r="A22" s="172"/>
      <c r="B22" s="175" t="s">
        <v>8</v>
      </c>
      <c r="C22" s="6" t="s">
        <v>9</v>
      </c>
      <c r="D22" s="4">
        <v>561</v>
      </c>
      <c r="E22" s="4">
        <v>2478</v>
      </c>
      <c r="F22" s="4">
        <v>1000</v>
      </c>
      <c r="G22" s="4">
        <v>1410</v>
      </c>
      <c r="H22" s="4">
        <v>1600</v>
      </c>
      <c r="I22" s="10">
        <f t="shared" si="0"/>
        <v>1.41</v>
      </c>
      <c r="J22" s="12">
        <f t="shared" si="1"/>
        <v>1.5134</v>
      </c>
    </row>
    <row r="23" spans="1:10" ht="26.25" customHeight="1">
      <c r="A23" s="172"/>
      <c r="B23" s="175"/>
      <c r="C23" s="6" t="s">
        <v>5</v>
      </c>
      <c r="D23" s="4">
        <v>34868</v>
      </c>
      <c r="E23" s="4">
        <v>35208</v>
      </c>
      <c r="F23" s="4">
        <v>35000</v>
      </c>
      <c r="G23" s="4">
        <v>34558</v>
      </c>
      <c r="H23" s="4">
        <v>35000</v>
      </c>
      <c r="I23" s="10">
        <f t="shared" si="0"/>
        <v>0.9874</v>
      </c>
      <c r="J23" s="12">
        <f t="shared" si="1"/>
        <v>-0.0089</v>
      </c>
    </row>
    <row r="24" spans="1:10" ht="26.25" customHeight="1" thickBot="1">
      <c r="A24" s="172"/>
      <c r="B24" s="190"/>
      <c r="C24" s="7" t="s">
        <v>6</v>
      </c>
      <c r="D24" s="4">
        <v>31603</v>
      </c>
      <c r="E24" s="4">
        <v>33520</v>
      </c>
      <c r="F24" s="4">
        <v>33300</v>
      </c>
      <c r="G24" s="4">
        <v>34930</v>
      </c>
      <c r="H24" s="8">
        <v>34998</v>
      </c>
      <c r="I24" s="43">
        <f t="shared" si="0"/>
        <v>1.0489</v>
      </c>
      <c r="J24" s="61">
        <f t="shared" si="1"/>
        <v>0.1053</v>
      </c>
    </row>
    <row r="25" spans="1:10" ht="26.25" customHeight="1" thickBot="1">
      <c r="A25" s="173"/>
      <c r="B25" s="191" t="s">
        <v>12</v>
      </c>
      <c r="C25" s="192"/>
      <c r="D25" s="39">
        <f>D16+D19+D22</f>
        <v>16285</v>
      </c>
      <c r="E25" s="39">
        <f>E16+E19+E22</f>
        <v>22166</v>
      </c>
      <c r="F25" s="39">
        <f>F16+F19+F22</f>
        <v>10521</v>
      </c>
      <c r="G25" s="39">
        <f>G16+G19+G22</f>
        <v>16857</v>
      </c>
      <c r="H25" s="39">
        <f>H16+H19+H22</f>
        <v>24646</v>
      </c>
      <c r="I25" s="62">
        <f>ROUND(IF(AND(F25&lt;0,G25&gt;0),2+G25/ABS(F25),IF(AND(F25&lt;0,G25&lt;0,F25&lt;G25),2-G25/F25,IF(AND(F25&lt;0,G25&lt;0,F25&gt;G25),ABS(G25)/F25+2,IF(OR(AND(F25=0,G25&lt;0),AND(F25&gt;0,G25=0)),-2,IF(OR(AND(F25=0,G25&gt;0),AND(F25&lt;0,G25=0)),2,G25/F25))))),4)</f>
        <v>1.6022</v>
      </c>
      <c r="J25" s="63">
        <f>ROUND(IF(AND(D25&lt;0,G25&gt;0),1+G25/ABS(D25),IF(AND(D25&lt;0,G25&lt;0,D25&lt;G25),1-G25/D25,IF(AND(D25&lt;0,G25&lt;0,D25&gt;G25),1-G25/D25,IF(OR(AND(D25=0,G25&gt;0),AND(D25&lt;0,G25=0)),1,IF(OR(AND(D25=0,G25&lt;0),AND(D25&gt;0,G25=0)),-1,IF(AND(D25=0,G25=0),0,G25/D25-1)))))),4)</f>
        <v>0.0351</v>
      </c>
    </row>
    <row r="26" spans="1:10" ht="26.25" customHeight="1" thickBot="1">
      <c r="A26" s="176" t="s">
        <v>13</v>
      </c>
      <c r="B26" s="177"/>
      <c r="C26" s="178"/>
      <c r="D26" s="8">
        <v>802</v>
      </c>
      <c r="E26" s="8">
        <v>1794</v>
      </c>
      <c r="F26" s="9">
        <v>900</v>
      </c>
      <c r="G26" s="9">
        <v>942</v>
      </c>
      <c r="H26" s="9">
        <v>1942</v>
      </c>
      <c r="I26" s="43">
        <f>ROUND(IF(AND(F26&lt;0,G26&gt;0),2+G26/ABS(F26),IF(AND(F26&lt;0,G26&lt;0,F26&lt;G26),2-G26/F26,IF(AND(F26&lt;0,G26&lt;0,F26&gt;G26),ABS(G26)/F26+2,IF(OR(AND(F26=0,G26&lt;0),AND(F26&gt;0,G26=0)),-2,IF(OR(AND(F26=0,G26&gt;0),AND(F26&lt;0,G26=0)),2,G26/F26))))),4)</f>
        <v>1.0467</v>
      </c>
      <c r="J26" s="61">
        <f>ROUND(IF(AND(D26&lt;0,G26&gt;0),1+G26/ABS(D26),IF(AND(D26&lt;0,G26&lt;0,D26&lt;G26),1-G26/D26,IF(AND(D26&lt;0,G26&lt;0,D26&gt;G26),1-G26/D26,IF(OR(AND(D26=0,G26&gt;0),AND(D26&lt;0,G26=0)),1,IF(OR(AND(D26=0,G26&lt;0),AND(D26&gt;0,G26=0)),-1,IF(AND(D26=0,G26=0),0,G26/D26-1)))))),4)</f>
        <v>0.1746</v>
      </c>
    </row>
    <row r="27" spans="1:10" ht="26.25" customHeight="1" thickBot="1">
      <c r="A27" s="157" t="s">
        <v>29</v>
      </c>
      <c r="B27" s="158"/>
      <c r="C27" s="159"/>
      <c r="D27" s="64">
        <f>D15+D25+D26</f>
        <v>39202</v>
      </c>
      <c r="E27" s="64">
        <f>E15+E25+E26</f>
        <v>68135</v>
      </c>
      <c r="F27" s="64">
        <f>F15+F25+F26</f>
        <v>33017</v>
      </c>
      <c r="G27" s="64">
        <f>G15+G25+G26</f>
        <v>38750</v>
      </c>
      <c r="H27" s="64">
        <f>H15+H25+H26</f>
        <v>69803</v>
      </c>
      <c r="I27" s="65">
        <f>ROUND(IF(AND(F27&lt;0,G27&gt;0),2+G27/ABS(F27),IF(AND(F27&lt;0,G27&lt;0,F27&lt;G27),2-G27/F27,IF(AND(F27&lt;0,G27&lt;0,F27&gt;G27),ABS(G27)/F27+2,IF(OR(AND(F27=0,G27&lt;0),AND(F27&gt;0,G27=0)),-2,IF(OR(AND(F27=0,G27&gt;0),AND(F27&lt;0,G27=0)),2,G27/F27))))),4)</f>
        <v>1.1736</v>
      </c>
      <c r="J27" s="66">
        <f>ROUND(IF(AND(D27&lt;0,G27&gt;0),1+G27/ABS(D27),IF(AND(D27&lt;0,G27&lt;0,D27&lt;G27),1-G27/D27,IF(AND(D27&lt;0,G27&lt;0,D27&gt;G27),1-G27/D27,IF(OR(AND(D27=0,G27&gt;0),AND(D27&lt;0,G27=0)),1,IF(OR(AND(D27=0,G27&lt;0),AND(D27&gt;0,G27=0)),-1,IF(AND(D27=0,G27=0),0,G27/D27-1)))))),4)</f>
        <v>-0.0115</v>
      </c>
    </row>
    <row r="28" ht="13.5">
      <c r="C28" s="1"/>
    </row>
    <row r="29" ht="13.5">
      <c r="C29" s="1"/>
    </row>
  </sheetData>
  <sheetProtection/>
  <mergeCells count="25">
    <mergeCell ref="B25:C25"/>
    <mergeCell ref="F4:G4"/>
    <mergeCell ref="B12:C12"/>
    <mergeCell ref="B13:C13"/>
    <mergeCell ref="B14:C14"/>
    <mergeCell ref="B15:C15"/>
    <mergeCell ref="B7:C7"/>
    <mergeCell ref="B8:C8"/>
    <mergeCell ref="B10:C10"/>
    <mergeCell ref="I4:I5"/>
    <mergeCell ref="D4:E4"/>
    <mergeCell ref="A1:E1"/>
    <mergeCell ref="J4:J5"/>
    <mergeCell ref="H4:H5"/>
    <mergeCell ref="B22:B24"/>
    <mergeCell ref="A27:C27"/>
    <mergeCell ref="A4:C5"/>
    <mergeCell ref="A6:A15"/>
    <mergeCell ref="B6:C6"/>
    <mergeCell ref="A16:A25"/>
    <mergeCell ref="B16:B18"/>
    <mergeCell ref="B19:B21"/>
    <mergeCell ref="A26:C26"/>
    <mergeCell ref="B9:C9"/>
    <mergeCell ref="B11:C11"/>
  </mergeCells>
  <printOptions/>
  <pageMargins left="0.21" right="0.28" top="0.88" bottom="1" header="0.5" footer="0.5"/>
  <pageSetup fitToHeight="0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showGridLines="0" showZeros="0" zoomScalePageLayoutView="0" workbookViewId="0" topLeftCell="A1">
      <pane xSplit="3" ySplit="5" topLeftCell="D6" activePane="bottomRight" state="frozen"/>
      <selection pane="topLeft" activeCell="J6" sqref="J6"/>
      <selection pane="topRight" activeCell="J6" sqref="J6"/>
      <selection pane="bottomLeft" activeCell="J6" sqref="J6"/>
      <selection pane="bottomRight" activeCell="B2" sqref="B2:E2"/>
    </sheetView>
  </sheetViews>
  <sheetFormatPr defaultColWidth="7.5546875" defaultRowHeight="13.5"/>
  <cols>
    <col min="1" max="1" width="3.77734375" style="23" customWidth="1"/>
    <col min="2" max="2" width="2.88671875" style="23" customWidth="1"/>
    <col min="3" max="3" width="24.10546875" style="23" customWidth="1"/>
    <col min="4" max="4" width="11.77734375" style="23" customWidth="1"/>
    <col min="5" max="5" width="7.6640625" style="24" customWidth="1"/>
    <col min="6" max="6" width="11.21484375" style="23" customWidth="1"/>
    <col min="7" max="7" width="6.99609375" style="24" customWidth="1"/>
    <col min="8" max="8" width="9.5546875" style="23" customWidth="1"/>
    <col min="9" max="9" width="7.4453125" style="24" customWidth="1"/>
    <col min="10" max="16384" width="7.5546875" style="23" customWidth="1"/>
  </cols>
  <sheetData>
    <row r="1" spans="1:9" ht="25.5" customHeight="1">
      <c r="A1" s="17" t="s">
        <v>70</v>
      </c>
      <c r="B1" s="17"/>
      <c r="C1" s="17"/>
      <c r="D1" s="17"/>
      <c r="E1" s="31"/>
      <c r="G1" s="35"/>
      <c r="I1" s="35"/>
    </row>
    <row r="2" spans="2:8" ht="15.75" customHeight="1">
      <c r="B2" s="208"/>
      <c r="C2" s="208"/>
      <c r="D2" s="208"/>
      <c r="E2" s="208"/>
      <c r="F2" s="24"/>
      <c r="H2" s="24"/>
    </row>
    <row r="3" ht="15.75" customHeight="1" thickBot="1">
      <c r="I3" s="30" t="s">
        <v>67</v>
      </c>
    </row>
    <row r="4" spans="1:9" ht="16.5" customHeight="1">
      <c r="A4" s="209" t="s">
        <v>63</v>
      </c>
      <c r="B4" s="210"/>
      <c r="C4" s="210"/>
      <c r="D4" s="210" t="s">
        <v>145</v>
      </c>
      <c r="E4" s="210"/>
      <c r="F4" s="210" t="s">
        <v>144</v>
      </c>
      <c r="G4" s="210"/>
      <c r="H4" s="210" t="s">
        <v>68</v>
      </c>
      <c r="I4" s="217"/>
    </row>
    <row r="5" spans="1:9" ht="16.5" customHeight="1">
      <c r="A5" s="211"/>
      <c r="B5" s="212"/>
      <c r="C5" s="212"/>
      <c r="D5" s="70" t="s">
        <v>64</v>
      </c>
      <c r="E5" s="70" t="s">
        <v>65</v>
      </c>
      <c r="F5" s="70" t="s">
        <v>64</v>
      </c>
      <c r="G5" s="70" t="s">
        <v>65</v>
      </c>
      <c r="H5" s="70" t="s">
        <v>64</v>
      </c>
      <c r="I5" s="71" t="s">
        <v>65</v>
      </c>
    </row>
    <row r="6" spans="1:9" ht="16.5" customHeight="1">
      <c r="A6" s="214" t="s">
        <v>66</v>
      </c>
      <c r="B6" s="213" t="s">
        <v>72</v>
      </c>
      <c r="C6" s="213"/>
      <c r="D6" s="28">
        <v>15776</v>
      </c>
      <c r="E6" s="32">
        <f>D6/$D$22</f>
        <v>0.09483675886239172</v>
      </c>
      <c r="F6" s="28">
        <v>14255</v>
      </c>
      <c r="G6" s="32">
        <f aca="true" t="shared" si="0" ref="G6:G22">F6/$F$22</f>
        <v>0.07986352329516169</v>
      </c>
      <c r="H6" s="28">
        <f>F6-D6</f>
        <v>-1521</v>
      </c>
      <c r="I6" s="36">
        <f>H6/$H$22</f>
        <v>-0.12525734991353044</v>
      </c>
    </row>
    <row r="7" spans="1:9" ht="16.5" customHeight="1">
      <c r="A7" s="214"/>
      <c r="B7" s="213" t="s">
        <v>56</v>
      </c>
      <c r="C7" s="213"/>
      <c r="D7" s="28">
        <v>25130</v>
      </c>
      <c r="E7" s="32">
        <f aca="true" t="shared" si="1" ref="E7:E22">D7/$D$22</f>
        <v>0.15106793548503447</v>
      </c>
      <c r="F7" s="28">
        <f>SUM(F8:F10)</f>
        <v>36996</v>
      </c>
      <c r="G7" s="32">
        <f t="shared" si="0"/>
        <v>0.20726979360419515</v>
      </c>
      <c r="H7" s="28">
        <f aca="true" t="shared" si="2" ref="H7:H22">F7-D7</f>
        <v>11866</v>
      </c>
      <c r="I7" s="36">
        <f aca="true" t="shared" si="3" ref="I7:I22">H7/$H$22</f>
        <v>0.9771885036646628</v>
      </c>
    </row>
    <row r="8" spans="1:9" ht="16.5" customHeight="1">
      <c r="A8" s="214"/>
      <c r="B8" s="103" t="s">
        <v>112</v>
      </c>
      <c r="C8" s="104" t="s">
        <v>38</v>
      </c>
      <c r="D8" s="26">
        <v>25100</v>
      </c>
      <c r="E8" s="33">
        <f t="shared" si="1"/>
        <v>0.15088759174987526</v>
      </c>
      <c r="F8" s="26">
        <v>36966</v>
      </c>
      <c r="G8" s="33">
        <f t="shared" si="0"/>
        <v>0.20710171884454207</v>
      </c>
      <c r="H8" s="26">
        <f t="shared" si="2"/>
        <v>11866</v>
      </c>
      <c r="I8" s="37">
        <f t="shared" si="3"/>
        <v>0.9771885036646628</v>
      </c>
    </row>
    <row r="9" spans="1:9" ht="16.5" customHeight="1">
      <c r="A9" s="214"/>
      <c r="B9" s="103" t="s">
        <v>113</v>
      </c>
      <c r="C9" s="104" t="s">
        <v>39</v>
      </c>
      <c r="D9" s="26">
        <v>30</v>
      </c>
      <c r="E9" s="33">
        <f t="shared" si="1"/>
        <v>0.00018034373515921347</v>
      </c>
      <c r="F9" s="26">
        <v>30</v>
      </c>
      <c r="G9" s="33">
        <f t="shared" si="0"/>
        <v>0.0001680747596530937</v>
      </c>
      <c r="H9" s="26">
        <f t="shared" si="2"/>
        <v>0</v>
      </c>
      <c r="I9" s="37">
        <f t="shared" si="3"/>
        <v>0</v>
      </c>
    </row>
    <row r="10" spans="1:9" ht="16.5" customHeight="1">
      <c r="A10" s="214"/>
      <c r="B10" s="103" t="s">
        <v>114</v>
      </c>
      <c r="C10" s="104" t="s">
        <v>41</v>
      </c>
      <c r="D10" s="26">
        <v>0</v>
      </c>
      <c r="E10" s="33">
        <f t="shared" si="1"/>
        <v>0</v>
      </c>
      <c r="F10" s="26">
        <v>0</v>
      </c>
      <c r="G10" s="33">
        <f t="shared" si="0"/>
        <v>0</v>
      </c>
      <c r="H10" s="26">
        <f t="shared" si="2"/>
        <v>0</v>
      </c>
      <c r="I10" s="37">
        <f t="shared" si="3"/>
        <v>0</v>
      </c>
    </row>
    <row r="11" spans="1:9" ht="16.5" customHeight="1">
      <c r="A11" s="214"/>
      <c r="B11" s="215" t="s">
        <v>42</v>
      </c>
      <c r="C11" s="216"/>
      <c r="D11" s="28">
        <f>SUM(D12:D14)</f>
        <v>116845</v>
      </c>
      <c r="E11" s="32">
        <f t="shared" si="1"/>
        <v>0.7024087911559432</v>
      </c>
      <c r="F11" s="28">
        <f>SUM(F12:F14)</f>
        <v>117791</v>
      </c>
      <c r="G11" s="32">
        <f t="shared" si="0"/>
        <v>0.6599231338099186</v>
      </c>
      <c r="H11" s="28">
        <f t="shared" si="2"/>
        <v>946</v>
      </c>
      <c r="I11" s="36">
        <f t="shared" si="3"/>
        <v>0.07790496582393149</v>
      </c>
    </row>
    <row r="12" spans="1:9" ht="16.5" customHeight="1">
      <c r="A12" s="214"/>
      <c r="B12" s="103" t="s">
        <v>112</v>
      </c>
      <c r="C12" s="104" t="s">
        <v>44</v>
      </c>
      <c r="D12" s="26">
        <v>81208</v>
      </c>
      <c r="E12" s="33">
        <f t="shared" si="1"/>
        <v>0.4881784681603136</v>
      </c>
      <c r="F12" s="26">
        <v>82891</v>
      </c>
      <c r="G12" s="33">
        <f t="shared" si="0"/>
        <v>0.46439616341348633</v>
      </c>
      <c r="H12" s="26">
        <f t="shared" si="2"/>
        <v>1683</v>
      </c>
      <c r="I12" s="37">
        <f t="shared" si="3"/>
        <v>0.13859836943094786</v>
      </c>
    </row>
    <row r="13" spans="1:9" ht="16.5" customHeight="1">
      <c r="A13" s="214"/>
      <c r="B13" s="103" t="s">
        <v>113</v>
      </c>
      <c r="C13" s="104" t="s">
        <v>47</v>
      </c>
      <c r="D13" s="26">
        <v>34977</v>
      </c>
      <c r="E13" s="33">
        <f t="shared" si="1"/>
        <v>0.21026276082212697</v>
      </c>
      <c r="F13" s="26">
        <v>34400</v>
      </c>
      <c r="G13" s="33">
        <f t="shared" si="0"/>
        <v>0.1927257244022141</v>
      </c>
      <c r="H13" s="26">
        <f t="shared" si="2"/>
        <v>-577</v>
      </c>
      <c r="I13" s="37">
        <f t="shared" si="3"/>
        <v>-0.04751708803425842</v>
      </c>
    </row>
    <row r="14" spans="1:9" ht="16.5" customHeight="1">
      <c r="A14" s="214"/>
      <c r="B14" s="103" t="s">
        <v>114</v>
      </c>
      <c r="C14" s="104" t="s">
        <v>50</v>
      </c>
      <c r="D14" s="26">
        <v>660</v>
      </c>
      <c r="E14" s="33">
        <f t="shared" si="1"/>
        <v>0.003967562173502696</v>
      </c>
      <c r="F14" s="26">
        <v>500</v>
      </c>
      <c r="G14" s="33">
        <f t="shared" si="0"/>
        <v>0.002801245994218228</v>
      </c>
      <c r="H14" s="26">
        <f t="shared" si="2"/>
        <v>-160</v>
      </c>
      <c r="I14" s="37">
        <f t="shared" si="3"/>
        <v>-0.013176315572757967</v>
      </c>
    </row>
    <row r="15" spans="1:9" ht="16.5" customHeight="1">
      <c r="A15" s="214"/>
      <c r="B15" s="215" t="s">
        <v>51</v>
      </c>
      <c r="C15" s="216"/>
      <c r="D15" s="28">
        <f>SUM(D16)</f>
        <v>0</v>
      </c>
      <c r="E15" s="32">
        <f t="shared" si="1"/>
        <v>0</v>
      </c>
      <c r="F15" s="28">
        <f>SUM(F16)</f>
        <v>0</v>
      </c>
      <c r="G15" s="32">
        <f t="shared" si="0"/>
        <v>0</v>
      </c>
      <c r="H15" s="28">
        <f t="shared" si="2"/>
        <v>0</v>
      </c>
      <c r="I15" s="36">
        <f t="shared" si="3"/>
        <v>0</v>
      </c>
    </row>
    <row r="16" spans="1:9" ht="16.5" customHeight="1">
      <c r="A16" s="214"/>
      <c r="B16" s="103" t="s">
        <v>112</v>
      </c>
      <c r="C16" s="104" t="s">
        <v>52</v>
      </c>
      <c r="D16" s="26">
        <v>0</v>
      </c>
      <c r="E16" s="33">
        <f t="shared" si="1"/>
        <v>0</v>
      </c>
      <c r="F16" s="26">
        <v>0</v>
      </c>
      <c r="G16" s="33">
        <f t="shared" si="0"/>
        <v>0</v>
      </c>
      <c r="H16" s="26">
        <f t="shared" si="2"/>
        <v>0</v>
      </c>
      <c r="I16" s="37">
        <f t="shared" si="3"/>
        <v>0</v>
      </c>
    </row>
    <row r="17" spans="1:9" ht="16.5" customHeight="1">
      <c r="A17" s="214"/>
      <c r="B17" s="215" t="s">
        <v>96</v>
      </c>
      <c r="C17" s="216"/>
      <c r="D17" s="28">
        <f>SUM(D18:D21)</f>
        <v>8598</v>
      </c>
      <c r="E17" s="32">
        <f t="shared" si="1"/>
        <v>0.05168651449663058</v>
      </c>
      <c r="F17" s="28">
        <f>SUM(F18:F21)</f>
        <v>9450</v>
      </c>
      <c r="G17" s="32">
        <f t="shared" si="0"/>
        <v>0.05294354929072451</v>
      </c>
      <c r="H17" s="28">
        <f t="shared" si="2"/>
        <v>852</v>
      </c>
      <c r="I17" s="36">
        <f t="shared" si="3"/>
        <v>0.07016388042493618</v>
      </c>
    </row>
    <row r="18" spans="1:9" ht="16.5" customHeight="1">
      <c r="A18" s="214"/>
      <c r="B18" s="103" t="s">
        <v>112</v>
      </c>
      <c r="C18" s="105" t="s">
        <v>53</v>
      </c>
      <c r="D18" s="26">
        <v>2354</v>
      </c>
      <c r="E18" s="33">
        <f t="shared" si="1"/>
        <v>0.014150971752159616</v>
      </c>
      <c r="F18" s="26">
        <v>3008</v>
      </c>
      <c r="G18" s="33">
        <f t="shared" si="0"/>
        <v>0.01685229590121686</v>
      </c>
      <c r="H18" s="26">
        <f t="shared" si="2"/>
        <v>654</v>
      </c>
      <c r="I18" s="37">
        <f t="shared" si="3"/>
        <v>0.05385818990364819</v>
      </c>
    </row>
    <row r="19" spans="1:9" ht="16.5" customHeight="1">
      <c r="A19" s="214"/>
      <c r="B19" s="103" t="s">
        <v>113</v>
      </c>
      <c r="C19" s="105" t="s">
        <v>54</v>
      </c>
      <c r="D19" s="26">
        <v>6183</v>
      </c>
      <c r="E19" s="33">
        <f t="shared" si="1"/>
        <v>0.03716884381631389</v>
      </c>
      <c r="F19" s="26">
        <v>6384</v>
      </c>
      <c r="G19" s="33">
        <f t="shared" si="0"/>
        <v>0.035766308854178336</v>
      </c>
      <c r="H19" s="26">
        <f t="shared" si="2"/>
        <v>201</v>
      </c>
      <c r="I19" s="37">
        <f t="shared" si="3"/>
        <v>0.016552746438277196</v>
      </c>
    </row>
    <row r="20" spans="1:9" ht="16.5" customHeight="1">
      <c r="A20" s="214"/>
      <c r="B20" s="103" t="s">
        <v>114</v>
      </c>
      <c r="C20" s="105" t="s">
        <v>55</v>
      </c>
      <c r="D20" s="26">
        <v>29</v>
      </c>
      <c r="E20" s="33">
        <f t="shared" si="1"/>
        <v>0.00017433227732057302</v>
      </c>
      <c r="F20" s="26">
        <v>25</v>
      </c>
      <c r="G20" s="33">
        <f t="shared" si="0"/>
        <v>0.0001400622997109114</v>
      </c>
      <c r="H20" s="26">
        <f t="shared" si="2"/>
        <v>-4</v>
      </c>
      <c r="I20" s="37">
        <f t="shared" si="3"/>
        <v>-0.0003294078893189492</v>
      </c>
    </row>
    <row r="21" spans="1:9" ht="16.5" customHeight="1">
      <c r="A21" s="214"/>
      <c r="B21" s="103" t="s">
        <v>115</v>
      </c>
      <c r="C21" s="105" t="s">
        <v>97</v>
      </c>
      <c r="D21" s="26">
        <v>32</v>
      </c>
      <c r="E21" s="33">
        <f t="shared" si="1"/>
        <v>0.00019236665083649437</v>
      </c>
      <c r="F21" s="26">
        <v>33</v>
      </c>
      <c r="G21" s="33">
        <f t="shared" si="0"/>
        <v>0.00018488223561840305</v>
      </c>
      <c r="H21" s="26">
        <f t="shared" si="2"/>
        <v>1</v>
      </c>
      <c r="I21" s="37">
        <f t="shared" si="3"/>
        <v>8.23519723297373E-05</v>
      </c>
    </row>
    <row r="22" spans="1:9" ht="16.5" customHeight="1">
      <c r="A22" s="214"/>
      <c r="B22" s="218" t="s">
        <v>93</v>
      </c>
      <c r="C22" s="201"/>
      <c r="D22" s="28">
        <f>D6+D7+D11+D15+D17</f>
        <v>166349</v>
      </c>
      <c r="E22" s="32">
        <f t="shared" si="1"/>
        <v>1</v>
      </c>
      <c r="F22" s="28">
        <f>F6+F7+F11+F15+F17</f>
        <v>178492</v>
      </c>
      <c r="G22" s="32">
        <f t="shared" si="0"/>
        <v>1</v>
      </c>
      <c r="H22" s="28">
        <f t="shared" si="2"/>
        <v>12143</v>
      </c>
      <c r="I22" s="36">
        <f t="shared" si="3"/>
        <v>1</v>
      </c>
    </row>
    <row r="23" spans="1:9" ht="16.5" customHeight="1">
      <c r="A23" s="198" t="s">
        <v>57</v>
      </c>
      <c r="B23" s="206" t="s">
        <v>73</v>
      </c>
      <c r="C23" s="207"/>
      <c r="D23" s="40">
        <v>8361</v>
      </c>
      <c r="E23" s="41">
        <f>D23/$D$39</f>
        <v>0.050262101137374664</v>
      </c>
      <c r="F23" s="40">
        <v>4735</v>
      </c>
      <c r="G23" s="41">
        <f>F23/$F$39</f>
        <v>0.02652779956524662</v>
      </c>
      <c r="H23" s="40">
        <f>F23-D23</f>
        <v>-3626</v>
      </c>
      <c r="I23" s="42">
        <f>H23/$H$39</f>
        <v>-0.2985836627140975</v>
      </c>
    </row>
    <row r="24" spans="1:9" ht="16.5" customHeight="1">
      <c r="A24" s="198"/>
      <c r="B24" s="206" t="s">
        <v>74</v>
      </c>
      <c r="C24" s="207"/>
      <c r="D24" s="40">
        <f>SUM(D25:D27)</f>
        <v>101491</v>
      </c>
      <c r="E24" s="41">
        <f aca="true" t="shared" si="4" ref="E24:E39">D24/$D$39</f>
        <v>0.6101125351672397</v>
      </c>
      <c r="F24" s="40">
        <f>SUM(F25:F27)</f>
        <v>118329</v>
      </c>
      <c r="G24" s="41">
        <f aca="true" t="shared" si="5" ref="G24:G39">F24/$F$39</f>
        <v>0.6629372744996974</v>
      </c>
      <c r="H24" s="40">
        <f aca="true" t="shared" si="6" ref="H24:H39">F24-D24</f>
        <v>16838</v>
      </c>
      <c r="I24" s="42">
        <f aca="true" t="shared" si="7" ref="I24:I39">H24/$H$39</f>
        <v>1.386528326745718</v>
      </c>
    </row>
    <row r="25" spans="1:9" ht="16.5" customHeight="1">
      <c r="A25" s="198"/>
      <c r="B25" s="103" t="s">
        <v>112</v>
      </c>
      <c r="C25" s="104" t="s">
        <v>35</v>
      </c>
      <c r="D25" s="27">
        <v>13644</v>
      </c>
      <c r="E25" s="33">
        <f t="shared" si="4"/>
        <v>0.08202082381513454</v>
      </c>
      <c r="F25" s="27">
        <v>14495</v>
      </c>
      <c r="G25" s="33">
        <f t="shared" si="5"/>
        <v>0.08120812137238644</v>
      </c>
      <c r="H25" s="27">
        <f t="shared" si="6"/>
        <v>851</v>
      </c>
      <c r="I25" s="37">
        <f t="shared" si="7"/>
        <v>0.07007575757575757</v>
      </c>
    </row>
    <row r="26" spans="1:9" ht="16.5" customHeight="1">
      <c r="A26" s="198"/>
      <c r="B26" s="103" t="s">
        <v>113</v>
      </c>
      <c r="C26" s="104" t="s">
        <v>36</v>
      </c>
      <c r="D26" s="27">
        <v>87766</v>
      </c>
      <c r="E26" s="33">
        <f t="shared" si="4"/>
        <v>0.5276047803400101</v>
      </c>
      <c r="F26" s="27">
        <v>103769</v>
      </c>
      <c r="G26" s="33">
        <f t="shared" si="5"/>
        <v>0.5813649911480626</v>
      </c>
      <c r="H26" s="27">
        <f t="shared" si="6"/>
        <v>16003</v>
      </c>
      <c r="I26" s="37">
        <f t="shared" si="7"/>
        <v>1.317770092226614</v>
      </c>
    </row>
    <row r="27" spans="1:9" ht="16.5" customHeight="1">
      <c r="A27" s="198"/>
      <c r="B27" s="103" t="s">
        <v>114</v>
      </c>
      <c r="C27" s="104" t="s">
        <v>37</v>
      </c>
      <c r="D27" s="27">
        <v>81</v>
      </c>
      <c r="E27" s="33">
        <f t="shared" si="4"/>
        <v>0.00048693101209512586</v>
      </c>
      <c r="F27" s="27">
        <v>65</v>
      </c>
      <c r="G27" s="33">
        <f t="shared" si="5"/>
        <v>0.0003641619792483697</v>
      </c>
      <c r="H27" s="27">
        <f t="shared" si="6"/>
        <v>-16</v>
      </c>
      <c r="I27" s="37">
        <f t="shared" si="7"/>
        <v>-0.0013175230566534915</v>
      </c>
    </row>
    <row r="28" spans="1:9" ht="16.5" customHeight="1">
      <c r="A28" s="198"/>
      <c r="B28" s="206" t="s">
        <v>58</v>
      </c>
      <c r="C28" s="207"/>
      <c r="D28" s="40">
        <f>SUM(D29:D32)</f>
        <v>35474</v>
      </c>
      <c r="E28" s="41">
        <f t="shared" si="4"/>
        <v>0.2132517373217592</v>
      </c>
      <c r="F28" s="40">
        <f>SUM(F29:F32)</f>
        <v>34674</v>
      </c>
      <c r="G28" s="41">
        <f t="shared" si="5"/>
        <v>0.1942608072070457</v>
      </c>
      <c r="H28" s="40">
        <f t="shared" si="6"/>
        <v>-800</v>
      </c>
      <c r="I28" s="42">
        <f t="shared" si="7"/>
        <v>-0.06587615283267458</v>
      </c>
    </row>
    <row r="29" spans="1:9" ht="16.5" customHeight="1">
      <c r="A29" s="198"/>
      <c r="B29" s="103" t="s">
        <v>112</v>
      </c>
      <c r="C29" s="104" t="s">
        <v>40</v>
      </c>
      <c r="D29" s="27">
        <v>0</v>
      </c>
      <c r="E29" s="33">
        <f t="shared" si="4"/>
        <v>0</v>
      </c>
      <c r="F29" s="27">
        <v>0</v>
      </c>
      <c r="G29" s="33">
        <f>F29/$F$39</f>
        <v>0</v>
      </c>
      <c r="H29" s="27">
        <f t="shared" si="6"/>
        <v>0</v>
      </c>
      <c r="I29" s="37">
        <f t="shared" si="7"/>
        <v>0</v>
      </c>
    </row>
    <row r="30" spans="1:9" ht="16.5" customHeight="1">
      <c r="A30" s="198"/>
      <c r="B30" s="103" t="s">
        <v>113</v>
      </c>
      <c r="C30" s="104" t="s">
        <v>43</v>
      </c>
      <c r="D30" s="27">
        <v>34809</v>
      </c>
      <c r="E30" s="33">
        <f t="shared" si="4"/>
        <v>0.20925409382739799</v>
      </c>
      <c r="F30" s="27">
        <v>34169</v>
      </c>
      <c r="G30" s="33">
        <f t="shared" si="5"/>
        <v>0.1914315487528853</v>
      </c>
      <c r="H30" s="27">
        <f t="shared" si="6"/>
        <v>-640</v>
      </c>
      <c r="I30" s="37">
        <f t="shared" si="7"/>
        <v>-0.052700922266139656</v>
      </c>
    </row>
    <row r="31" spans="1:9" ht="16.5" customHeight="1">
      <c r="A31" s="198"/>
      <c r="B31" s="103" t="s">
        <v>114</v>
      </c>
      <c r="C31" s="104" t="s">
        <v>59</v>
      </c>
      <c r="D31" s="27">
        <v>665</v>
      </c>
      <c r="E31" s="33">
        <f t="shared" si="4"/>
        <v>0.003997643494361219</v>
      </c>
      <c r="F31" s="27">
        <v>505</v>
      </c>
      <c r="G31" s="33">
        <f t="shared" si="5"/>
        <v>0.0028292584541604105</v>
      </c>
      <c r="H31" s="27">
        <f t="shared" si="6"/>
        <v>-160</v>
      </c>
      <c r="I31" s="37">
        <f t="shared" si="7"/>
        <v>-0.013175230566534914</v>
      </c>
    </row>
    <row r="32" spans="1:9" ht="16.5" customHeight="1">
      <c r="A32" s="198"/>
      <c r="B32" s="103" t="s">
        <v>115</v>
      </c>
      <c r="C32" s="104" t="s">
        <v>45</v>
      </c>
      <c r="D32" s="27">
        <v>0</v>
      </c>
      <c r="E32" s="33">
        <f t="shared" si="4"/>
        <v>0</v>
      </c>
      <c r="F32" s="27">
        <v>0</v>
      </c>
      <c r="G32" s="33">
        <f t="shared" si="5"/>
        <v>0</v>
      </c>
      <c r="H32" s="27">
        <f t="shared" si="6"/>
        <v>0</v>
      </c>
      <c r="I32" s="37">
        <f t="shared" si="7"/>
        <v>0</v>
      </c>
    </row>
    <row r="33" spans="1:9" ht="16.5" customHeight="1">
      <c r="A33" s="198"/>
      <c r="B33" s="206" t="s">
        <v>46</v>
      </c>
      <c r="C33" s="207"/>
      <c r="D33" s="40">
        <f>SUM(D34:D35)</f>
        <v>0</v>
      </c>
      <c r="E33" s="41">
        <f t="shared" si="4"/>
        <v>0</v>
      </c>
      <c r="F33" s="40">
        <f>SUM(F34:F35)</f>
        <v>0</v>
      </c>
      <c r="G33" s="41">
        <f t="shared" si="5"/>
        <v>0</v>
      </c>
      <c r="H33" s="40">
        <f t="shared" si="6"/>
        <v>0</v>
      </c>
      <c r="I33" s="42">
        <f t="shared" si="7"/>
        <v>0</v>
      </c>
    </row>
    <row r="34" spans="1:9" ht="16.5" customHeight="1">
      <c r="A34" s="198"/>
      <c r="B34" s="103" t="s">
        <v>112</v>
      </c>
      <c r="C34" s="104" t="s">
        <v>48</v>
      </c>
      <c r="D34" s="27">
        <v>0</v>
      </c>
      <c r="E34" s="33">
        <f t="shared" si="4"/>
        <v>0</v>
      </c>
      <c r="F34" s="27"/>
      <c r="G34" s="33">
        <f t="shared" si="5"/>
        <v>0</v>
      </c>
      <c r="H34" s="27">
        <f t="shared" si="6"/>
        <v>0</v>
      </c>
      <c r="I34" s="37">
        <f t="shared" si="7"/>
        <v>0</v>
      </c>
    </row>
    <row r="35" spans="1:9" ht="16.5" customHeight="1">
      <c r="A35" s="198"/>
      <c r="B35" s="103" t="s">
        <v>113</v>
      </c>
      <c r="C35" s="104" t="s">
        <v>49</v>
      </c>
      <c r="D35" s="27">
        <v>0</v>
      </c>
      <c r="E35" s="33">
        <f t="shared" si="4"/>
        <v>0</v>
      </c>
      <c r="F35" s="27"/>
      <c r="G35" s="33">
        <f t="shared" si="5"/>
        <v>0</v>
      </c>
      <c r="H35" s="27">
        <f t="shared" si="6"/>
        <v>0</v>
      </c>
      <c r="I35" s="37">
        <f t="shared" si="7"/>
        <v>0</v>
      </c>
    </row>
    <row r="36" spans="1:9" ht="16.5" customHeight="1">
      <c r="A36" s="198"/>
      <c r="B36" s="206" t="s">
        <v>98</v>
      </c>
      <c r="C36" s="207"/>
      <c r="D36" s="40">
        <v>13238</v>
      </c>
      <c r="E36" s="41">
        <f t="shared" si="4"/>
        <v>0.07958015726068242</v>
      </c>
      <c r="F36" s="40">
        <v>11855</v>
      </c>
      <c r="G36" s="41">
        <f t="shared" si="5"/>
        <v>0.0664175425229142</v>
      </c>
      <c r="H36" s="40">
        <f t="shared" si="6"/>
        <v>-1383</v>
      </c>
      <c r="I36" s="42">
        <f t="shared" si="7"/>
        <v>-0.11388339920948616</v>
      </c>
    </row>
    <row r="37" spans="1:9" ht="16.5" customHeight="1">
      <c r="A37" s="198"/>
      <c r="B37" s="205" t="s">
        <v>60</v>
      </c>
      <c r="C37" s="205"/>
      <c r="D37" s="40">
        <f>D36+D33+D28+D24+D23</f>
        <v>158564</v>
      </c>
      <c r="E37" s="41">
        <f t="shared" si="4"/>
        <v>0.9532065308870561</v>
      </c>
      <c r="F37" s="40">
        <f>F36+F33+F28+F24+F23</f>
        <v>169593</v>
      </c>
      <c r="G37" s="41">
        <f t="shared" si="5"/>
        <v>0.950143423794904</v>
      </c>
      <c r="H37" s="40">
        <f t="shared" si="6"/>
        <v>11029</v>
      </c>
      <c r="I37" s="42">
        <f t="shared" si="7"/>
        <v>0.9081851119894598</v>
      </c>
    </row>
    <row r="38" spans="1:9" ht="16.5" customHeight="1">
      <c r="A38" s="199" t="s">
        <v>61</v>
      </c>
      <c r="B38" s="200"/>
      <c r="C38" s="201"/>
      <c r="D38" s="26">
        <v>7784</v>
      </c>
      <c r="E38" s="33">
        <f t="shared" si="4"/>
        <v>0.04679346911294395</v>
      </c>
      <c r="F38" s="26">
        <v>8899</v>
      </c>
      <c r="G38" s="33">
        <f t="shared" si="5"/>
        <v>0.04985657620509603</v>
      </c>
      <c r="H38" s="27">
        <f t="shared" si="6"/>
        <v>1115</v>
      </c>
      <c r="I38" s="37">
        <f t="shared" si="7"/>
        <v>0.09181488801054019</v>
      </c>
    </row>
    <row r="39" spans="1:9" ht="16.5" customHeight="1" thickBot="1">
      <c r="A39" s="202" t="s">
        <v>62</v>
      </c>
      <c r="B39" s="203"/>
      <c r="C39" s="204"/>
      <c r="D39" s="29">
        <f>D37+D38</f>
        <v>166348</v>
      </c>
      <c r="E39" s="34">
        <f t="shared" si="4"/>
        <v>1</v>
      </c>
      <c r="F39" s="29">
        <f>F37+F38</f>
        <v>178492</v>
      </c>
      <c r="G39" s="34">
        <f t="shared" si="5"/>
        <v>1</v>
      </c>
      <c r="H39" s="29">
        <f t="shared" si="6"/>
        <v>12144</v>
      </c>
      <c r="I39" s="38">
        <f t="shared" si="7"/>
        <v>1</v>
      </c>
    </row>
    <row r="40" ht="16.5" customHeight="1">
      <c r="A40" s="25" t="s">
        <v>94</v>
      </c>
    </row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 hidden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</sheetData>
  <sheetProtection/>
  <mergeCells count="21">
    <mergeCell ref="F4:G4"/>
    <mergeCell ref="H4:I4"/>
    <mergeCell ref="B36:C36"/>
    <mergeCell ref="B33:C33"/>
    <mergeCell ref="B22:C22"/>
    <mergeCell ref="B15:C15"/>
    <mergeCell ref="B17:C17"/>
    <mergeCell ref="B2:E2"/>
    <mergeCell ref="A4:C5"/>
    <mergeCell ref="D4:E4"/>
    <mergeCell ref="B7:C7"/>
    <mergeCell ref="B6:C6"/>
    <mergeCell ref="A6:A22"/>
    <mergeCell ref="B11:C11"/>
    <mergeCell ref="A23:A37"/>
    <mergeCell ref="A38:C38"/>
    <mergeCell ref="A39:C39"/>
    <mergeCell ref="B37:C37"/>
    <mergeCell ref="B28:C28"/>
    <mergeCell ref="B24:C24"/>
    <mergeCell ref="B23:C23"/>
  </mergeCells>
  <printOptions/>
  <pageMargins left="0.21" right="0.28" top="0.97" bottom="0.95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8"/>
  <sheetViews>
    <sheetView showGridLines="0" showZeros="0" zoomScalePageLayoutView="0" workbookViewId="0" topLeftCell="A1">
      <pane xSplit="2" ySplit="5" topLeftCell="C6" activePane="bottomRight" state="frozen"/>
      <selection pane="topLeft" activeCell="J6" sqref="J6"/>
      <selection pane="topRight" activeCell="J6" sqref="J6"/>
      <selection pane="bottomLeft" activeCell="J6" sqref="J6"/>
      <selection pane="bottomRight" activeCell="C13" sqref="C13"/>
    </sheetView>
  </sheetViews>
  <sheetFormatPr defaultColWidth="7.5546875" defaultRowHeight="13.5"/>
  <cols>
    <col min="1" max="1" width="3.77734375" style="23" customWidth="1"/>
    <col min="2" max="2" width="26.4453125" style="23" customWidth="1"/>
    <col min="3" max="3" width="11.77734375" style="23" customWidth="1"/>
    <col min="4" max="4" width="7.6640625" style="24" customWidth="1"/>
    <col min="5" max="5" width="11.21484375" style="23" customWidth="1"/>
    <col min="6" max="6" width="6.99609375" style="24" customWidth="1"/>
    <col min="7" max="7" width="9.5546875" style="23" customWidth="1"/>
    <col min="8" max="8" width="7.4453125" style="24" customWidth="1"/>
    <col min="9" max="16384" width="7.5546875" style="23" customWidth="1"/>
  </cols>
  <sheetData>
    <row r="1" spans="1:8" ht="25.5" customHeight="1">
      <c r="A1" s="17" t="s">
        <v>120</v>
      </c>
      <c r="B1" s="17"/>
      <c r="C1" s="17"/>
      <c r="D1" s="31"/>
      <c r="F1" s="35"/>
      <c r="H1" s="35"/>
    </row>
    <row r="2" spans="2:7" ht="15.75" customHeight="1">
      <c r="B2" s="208"/>
      <c r="C2" s="208"/>
      <c r="D2" s="208"/>
      <c r="E2" s="24"/>
      <c r="G2" s="24"/>
    </row>
    <row r="3" ht="15.75" customHeight="1" thickBot="1">
      <c r="H3" s="30" t="s">
        <v>79</v>
      </c>
    </row>
    <row r="4" spans="1:8" ht="25.5" customHeight="1">
      <c r="A4" s="209" t="s">
        <v>116</v>
      </c>
      <c r="B4" s="210"/>
      <c r="C4" s="210" t="s">
        <v>143</v>
      </c>
      <c r="D4" s="210"/>
      <c r="E4" s="210" t="s">
        <v>144</v>
      </c>
      <c r="F4" s="210"/>
      <c r="G4" s="210" t="s">
        <v>117</v>
      </c>
      <c r="H4" s="217"/>
    </row>
    <row r="5" spans="1:8" ht="25.5" customHeight="1">
      <c r="A5" s="211"/>
      <c r="B5" s="212"/>
      <c r="C5" s="70" t="s">
        <v>118</v>
      </c>
      <c r="D5" s="70" t="s">
        <v>119</v>
      </c>
      <c r="E5" s="70" t="s">
        <v>118</v>
      </c>
      <c r="F5" s="70" t="s">
        <v>119</v>
      </c>
      <c r="G5" s="70" t="s">
        <v>118</v>
      </c>
      <c r="H5" s="71" t="s">
        <v>119</v>
      </c>
    </row>
    <row r="6" spans="1:8" ht="25.5" customHeight="1">
      <c r="A6" s="81" t="s">
        <v>121</v>
      </c>
      <c r="B6" s="79"/>
      <c r="C6" s="28">
        <f>SUM(C7:C10)</f>
        <v>19329</v>
      </c>
      <c r="D6" s="32">
        <f>C6/C$6</f>
        <v>1</v>
      </c>
      <c r="E6" s="28">
        <f>SUM(E7:E10)</f>
        <v>19800</v>
      </c>
      <c r="F6" s="32">
        <f aca="true" t="shared" si="0" ref="F6:F27">E6/E$6</f>
        <v>1</v>
      </c>
      <c r="G6" s="28">
        <f>E6-C6</f>
        <v>471</v>
      </c>
      <c r="H6" s="36">
        <f>F6-D6</f>
        <v>0</v>
      </c>
    </row>
    <row r="7" spans="1:8" s="25" customFormat="1" ht="25.5" customHeight="1">
      <c r="A7" s="96" t="s">
        <v>112</v>
      </c>
      <c r="B7" s="97" t="s">
        <v>122</v>
      </c>
      <c r="C7" s="26">
        <v>4248</v>
      </c>
      <c r="D7" s="33">
        <f aca="true" t="shared" si="1" ref="D7:D27">C7/C$6</f>
        <v>0.21977339748564334</v>
      </c>
      <c r="E7" s="26">
        <v>4357</v>
      </c>
      <c r="F7" s="33">
        <f t="shared" si="0"/>
        <v>0.22005050505050505</v>
      </c>
      <c r="G7" s="26">
        <f aca="true" t="shared" si="2" ref="G7:G27">E7-C7</f>
        <v>109</v>
      </c>
      <c r="H7" s="37">
        <f aca="true" t="shared" si="3" ref="H7:H27">F7-D7</f>
        <v>0.0002771075648617116</v>
      </c>
    </row>
    <row r="8" spans="1:8" s="25" customFormat="1" ht="25.5" customHeight="1">
      <c r="A8" s="98" t="s">
        <v>113</v>
      </c>
      <c r="B8" s="99" t="s">
        <v>123</v>
      </c>
      <c r="C8" s="82">
        <v>14941</v>
      </c>
      <c r="D8" s="83">
        <f t="shared" si="1"/>
        <v>0.7729835997723628</v>
      </c>
      <c r="E8" s="82">
        <v>15314</v>
      </c>
      <c r="F8" s="83">
        <f t="shared" si="0"/>
        <v>0.7734343434343435</v>
      </c>
      <c r="G8" s="82">
        <f t="shared" si="2"/>
        <v>373</v>
      </c>
      <c r="H8" s="84">
        <f t="shared" si="3"/>
        <v>0.0004507436619807237</v>
      </c>
    </row>
    <row r="9" spans="1:8" s="25" customFormat="1" ht="25.5" customHeight="1">
      <c r="A9" s="98" t="s">
        <v>114</v>
      </c>
      <c r="B9" s="99" t="s">
        <v>124</v>
      </c>
      <c r="C9" s="82">
        <v>140</v>
      </c>
      <c r="D9" s="83">
        <f t="shared" si="1"/>
        <v>0.007243002741993895</v>
      </c>
      <c r="E9" s="82">
        <v>129</v>
      </c>
      <c r="F9" s="83">
        <f t="shared" si="0"/>
        <v>0.0065151515151515155</v>
      </c>
      <c r="G9" s="82">
        <f t="shared" si="2"/>
        <v>-11</v>
      </c>
      <c r="H9" s="84">
        <f t="shared" si="3"/>
        <v>-0.0007278512268423798</v>
      </c>
    </row>
    <row r="10" spans="1:8" s="25" customFormat="1" ht="25.5" customHeight="1">
      <c r="A10" s="98" t="s">
        <v>115</v>
      </c>
      <c r="B10" s="85" t="s">
        <v>125</v>
      </c>
      <c r="C10" s="86"/>
      <c r="D10" s="87">
        <f t="shared" si="1"/>
        <v>0</v>
      </c>
      <c r="E10" s="86"/>
      <c r="F10" s="87">
        <f t="shared" si="0"/>
        <v>0</v>
      </c>
      <c r="G10" s="86">
        <f t="shared" si="2"/>
        <v>0</v>
      </c>
      <c r="H10" s="88">
        <f t="shared" si="3"/>
        <v>0</v>
      </c>
    </row>
    <row r="11" spans="1:8" ht="25.5" customHeight="1">
      <c r="A11" s="81" t="s">
        <v>126</v>
      </c>
      <c r="B11" s="79"/>
      <c r="C11" s="28">
        <f>SUM(C12:C15)</f>
        <v>16705</v>
      </c>
      <c r="D11" s="32">
        <f t="shared" si="1"/>
        <v>0.8642454343214858</v>
      </c>
      <c r="E11" s="28">
        <f>SUM(E12:E15)</f>
        <v>17563</v>
      </c>
      <c r="F11" s="32">
        <f t="shared" si="0"/>
        <v>0.887020202020202</v>
      </c>
      <c r="G11" s="28">
        <f t="shared" si="2"/>
        <v>858</v>
      </c>
      <c r="H11" s="36">
        <f t="shared" si="3"/>
        <v>0.022774767698716225</v>
      </c>
    </row>
    <row r="12" spans="1:8" ht="25.5" customHeight="1">
      <c r="A12" s="96" t="s">
        <v>112</v>
      </c>
      <c r="B12" s="97" t="s">
        <v>127</v>
      </c>
      <c r="C12" s="26">
        <v>2803</v>
      </c>
      <c r="D12" s="33">
        <f t="shared" si="1"/>
        <v>0.14501526204149207</v>
      </c>
      <c r="E12" s="26">
        <v>3264</v>
      </c>
      <c r="F12" s="33">
        <f t="shared" si="0"/>
        <v>0.16484848484848486</v>
      </c>
      <c r="G12" s="26">
        <f t="shared" si="2"/>
        <v>461</v>
      </c>
      <c r="H12" s="37">
        <f t="shared" si="3"/>
        <v>0.01983322280699279</v>
      </c>
    </row>
    <row r="13" spans="1:8" ht="25.5" customHeight="1">
      <c r="A13" s="98" t="s">
        <v>113</v>
      </c>
      <c r="B13" s="99" t="s">
        <v>128</v>
      </c>
      <c r="C13" s="26">
        <v>13869</v>
      </c>
      <c r="D13" s="33">
        <f t="shared" si="1"/>
        <v>0.717522893062238</v>
      </c>
      <c r="E13" s="26">
        <v>14268</v>
      </c>
      <c r="F13" s="33">
        <f t="shared" si="0"/>
        <v>0.7206060606060606</v>
      </c>
      <c r="G13" s="26">
        <f t="shared" si="2"/>
        <v>399</v>
      </c>
      <c r="H13" s="37">
        <f t="shared" si="3"/>
        <v>0.0030831675438225403</v>
      </c>
    </row>
    <row r="14" spans="1:8" ht="25.5" customHeight="1">
      <c r="A14" s="98" t="s">
        <v>114</v>
      </c>
      <c r="B14" s="99" t="s">
        <v>129</v>
      </c>
      <c r="C14" s="26">
        <v>33</v>
      </c>
      <c r="D14" s="33">
        <f t="shared" si="1"/>
        <v>0.0017072792177557038</v>
      </c>
      <c r="E14" s="26">
        <v>31</v>
      </c>
      <c r="F14" s="33">
        <f t="shared" si="0"/>
        <v>0.0015656565656565658</v>
      </c>
      <c r="G14" s="26">
        <f t="shared" si="2"/>
        <v>-2</v>
      </c>
      <c r="H14" s="37">
        <f t="shared" si="3"/>
        <v>-0.00014162265209913803</v>
      </c>
    </row>
    <row r="15" spans="1:8" ht="25.5" customHeight="1">
      <c r="A15" s="98" t="s">
        <v>115</v>
      </c>
      <c r="B15" s="85" t="s">
        <v>130</v>
      </c>
      <c r="C15" s="26">
        <v>0</v>
      </c>
      <c r="D15" s="33">
        <f t="shared" si="1"/>
        <v>0</v>
      </c>
      <c r="E15" s="26"/>
      <c r="F15" s="33">
        <f t="shared" si="0"/>
        <v>0</v>
      </c>
      <c r="G15" s="26">
        <f t="shared" si="2"/>
        <v>0</v>
      </c>
      <c r="H15" s="37">
        <f t="shared" si="3"/>
        <v>0</v>
      </c>
    </row>
    <row r="16" spans="1:8" ht="25.5" customHeight="1">
      <c r="A16" s="81" t="s">
        <v>131</v>
      </c>
      <c r="B16" s="79"/>
      <c r="C16" s="28">
        <v>2112</v>
      </c>
      <c r="D16" s="32">
        <f t="shared" si="1"/>
        <v>0.10926586993636504</v>
      </c>
      <c r="E16" s="28">
        <v>2284</v>
      </c>
      <c r="F16" s="32">
        <f t="shared" si="0"/>
        <v>0.11535353535353535</v>
      </c>
      <c r="G16" s="28">
        <f t="shared" si="2"/>
        <v>172</v>
      </c>
      <c r="H16" s="36">
        <f t="shared" si="3"/>
        <v>0.006087665417170304</v>
      </c>
    </row>
    <row r="17" spans="1:8" ht="25.5" customHeight="1">
      <c r="A17" s="100" t="s">
        <v>132</v>
      </c>
      <c r="B17" s="78"/>
      <c r="C17" s="89">
        <f>C6-C11-C16</f>
        <v>512</v>
      </c>
      <c r="D17" s="41">
        <f t="shared" si="1"/>
        <v>0.026488695742149102</v>
      </c>
      <c r="E17" s="89">
        <f>E6-E11-E16</f>
        <v>-47</v>
      </c>
      <c r="F17" s="41">
        <f t="shared" si="0"/>
        <v>-0.002373737373737374</v>
      </c>
      <c r="G17" s="89">
        <f t="shared" si="2"/>
        <v>-559</v>
      </c>
      <c r="H17" s="42">
        <f t="shared" si="3"/>
        <v>-0.028862433115886477</v>
      </c>
    </row>
    <row r="18" spans="1:8" ht="25.5" customHeight="1">
      <c r="A18" s="81" t="s">
        <v>133</v>
      </c>
      <c r="B18" s="79"/>
      <c r="C18" s="28">
        <v>75</v>
      </c>
      <c r="D18" s="32">
        <f t="shared" si="1"/>
        <v>0.0038801800403538726</v>
      </c>
      <c r="E18" s="28">
        <v>171</v>
      </c>
      <c r="F18" s="32">
        <f t="shared" si="0"/>
        <v>0.008636363636363636</v>
      </c>
      <c r="G18" s="28">
        <f t="shared" si="2"/>
        <v>96</v>
      </c>
      <c r="H18" s="36">
        <f t="shared" si="3"/>
        <v>0.004756183596009764</v>
      </c>
    </row>
    <row r="19" spans="1:8" ht="25.5" customHeight="1">
      <c r="A19" s="81" t="s">
        <v>134</v>
      </c>
      <c r="B19" s="79"/>
      <c r="C19" s="28">
        <v>336</v>
      </c>
      <c r="D19" s="32">
        <f t="shared" si="1"/>
        <v>0.01738320658078535</v>
      </c>
      <c r="E19" s="28">
        <v>403</v>
      </c>
      <c r="F19" s="32">
        <f t="shared" si="0"/>
        <v>0.020353535353535353</v>
      </c>
      <c r="G19" s="28">
        <f t="shared" si="2"/>
        <v>67</v>
      </c>
      <c r="H19" s="36">
        <f t="shared" si="3"/>
        <v>0.002970328772750004</v>
      </c>
    </row>
    <row r="20" spans="1:8" ht="25.5" customHeight="1">
      <c r="A20" s="81" t="s">
        <v>136</v>
      </c>
      <c r="B20" s="79"/>
      <c r="C20" s="28">
        <v>715</v>
      </c>
      <c r="D20" s="32">
        <f t="shared" si="1"/>
        <v>0.03699104971804025</v>
      </c>
      <c r="E20" s="28">
        <v>660</v>
      </c>
      <c r="F20" s="32">
        <f t="shared" si="0"/>
        <v>0.03333333333333333</v>
      </c>
      <c r="G20" s="28">
        <f t="shared" si="2"/>
        <v>-55</v>
      </c>
      <c r="H20" s="36">
        <f t="shared" si="3"/>
        <v>-0.0036577163847069175</v>
      </c>
    </row>
    <row r="21" spans="1:8" ht="25.5" customHeight="1">
      <c r="A21" s="81" t="s">
        <v>135</v>
      </c>
      <c r="B21" s="79"/>
      <c r="C21" s="28">
        <v>152</v>
      </c>
      <c r="D21" s="32">
        <f t="shared" si="1"/>
        <v>0.007863831548450514</v>
      </c>
      <c r="E21" s="28">
        <v>414</v>
      </c>
      <c r="F21" s="32">
        <f t="shared" si="0"/>
        <v>0.02090909090909091</v>
      </c>
      <c r="G21" s="28">
        <f t="shared" si="2"/>
        <v>262</v>
      </c>
      <c r="H21" s="36">
        <f t="shared" si="3"/>
        <v>0.013045259360640394</v>
      </c>
    </row>
    <row r="22" spans="1:8" ht="25.5" customHeight="1">
      <c r="A22" s="100" t="s">
        <v>137</v>
      </c>
      <c r="B22" s="78"/>
      <c r="C22" s="89">
        <f>C17+C18-C19+C20-C21</f>
        <v>814</v>
      </c>
      <c r="D22" s="41">
        <f t="shared" si="1"/>
        <v>0.04211288737130736</v>
      </c>
      <c r="E22" s="89">
        <f>E17+E18-E19+E20-E21</f>
        <v>-33</v>
      </c>
      <c r="F22" s="41">
        <f t="shared" si="0"/>
        <v>-0.0016666666666666668</v>
      </c>
      <c r="G22" s="89">
        <f t="shared" si="2"/>
        <v>-847</v>
      </c>
      <c r="H22" s="42">
        <f t="shared" si="3"/>
        <v>-0.043779554037974025</v>
      </c>
    </row>
    <row r="23" spans="1:8" ht="25.5" customHeight="1">
      <c r="A23" s="81" t="s">
        <v>138</v>
      </c>
      <c r="B23" s="79"/>
      <c r="C23" s="28"/>
      <c r="D23" s="32">
        <f t="shared" si="1"/>
        <v>0</v>
      </c>
      <c r="E23" s="28"/>
      <c r="F23" s="32">
        <f t="shared" si="0"/>
        <v>0</v>
      </c>
      <c r="G23" s="28">
        <f t="shared" si="2"/>
        <v>0</v>
      </c>
      <c r="H23" s="36">
        <f t="shared" si="3"/>
        <v>0</v>
      </c>
    </row>
    <row r="24" spans="1:8" ht="25.5" customHeight="1">
      <c r="A24" s="81" t="s">
        <v>139</v>
      </c>
      <c r="B24" s="79"/>
      <c r="C24" s="28">
        <f>C22-C23</f>
        <v>814</v>
      </c>
      <c r="D24" s="32">
        <f t="shared" si="1"/>
        <v>0.04211288737130736</v>
      </c>
      <c r="E24" s="28">
        <f>E22-E23</f>
        <v>-33</v>
      </c>
      <c r="F24" s="32">
        <f t="shared" si="0"/>
        <v>-0.0016666666666666668</v>
      </c>
      <c r="G24" s="28">
        <f t="shared" si="2"/>
        <v>-847</v>
      </c>
      <c r="H24" s="36">
        <f t="shared" si="3"/>
        <v>-0.043779554037974025</v>
      </c>
    </row>
    <row r="25" spans="1:8" ht="25.5" customHeight="1">
      <c r="A25" s="81" t="s">
        <v>140</v>
      </c>
      <c r="B25" s="79"/>
      <c r="C25" s="28">
        <v>0</v>
      </c>
      <c r="D25" s="32">
        <f t="shared" si="1"/>
        <v>0</v>
      </c>
      <c r="E25" s="28">
        <v>0</v>
      </c>
      <c r="F25" s="32">
        <f t="shared" si="0"/>
        <v>0</v>
      </c>
      <c r="G25" s="28">
        <f t="shared" si="2"/>
        <v>0</v>
      </c>
      <c r="H25" s="36">
        <f t="shared" si="3"/>
        <v>0</v>
      </c>
    </row>
    <row r="26" spans="1:8" s="25" customFormat="1" ht="25.5" customHeight="1">
      <c r="A26" s="90"/>
      <c r="B26" s="91" t="s">
        <v>142</v>
      </c>
      <c r="C26" s="28"/>
      <c r="D26" s="32">
        <f t="shared" si="1"/>
        <v>0</v>
      </c>
      <c r="E26" s="28"/>
      <c r="F26" s="32">
        <f t="shared" si="0"/>
        <v>0</v>
      </c>
      <c r="G26" s="28">
        <f t="shared" si="2"/>
        <v>0</v>
      </c>
      <c r="H26" s="36">
        <f t="shared" si="3"/>
        <v>0</v>
      </c>
    </row>
    <row r="27" spans="1:8" ht="25.5" customHeight="1" thickBot="1">
      <c r="A27" s="101" t="s">
        <v>141</v>
      </c>
      <c r="B27" s="92"/>
      <c r="C27" s="93">
        <f>SUM(C24:C25)</f>
        <v>814</v>
      </c>
      <c r="D27" s="94">
        <f t="shared" si="1"/>
        <v>0.04211288737130736</v>
      </c>
      <c r="E27" s="93">
        <f>SUM(E24:E25)</f>
        <v>-33</v>
      </c>
      <c r="F27" s="94">
        <f t="shared" si="0"/>
        <v>-0.0016666666666666668</v>
      </c>
      <c r="G27" s="93">
        <f t="shared" si="2"/>
        <v>-847</v>
      </c>
      <c r="H27" s="95">
        <f t="shared" si="3"/>
        <v>-0.043779554037974025</v>
      </c>
    </row>
    <row r="28" ht="16.5" customHeight="1">
      <c r="A28" s="25"/>
    </row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 hidden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</sheetData>
  <sheetProtection/>
  <mergeCells count="5">
    <mergeCell ref="G4:H4"/>
    <mergeCell ref="B2:D2"/>
    <mergeCell ref="A4:B5"/>
    <mergeCell ref="C4:D4"/>
    <mergeCell ref="E4:F4"/>
  </mergeCells>
  <printOptions horizontalCentered="1"/>
  <pageMargins left="0.1968503937007874" right="0.2755905511811024" top="0.984251968503937" bottom="0.9448818897637796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2"/>
  <sheetViews>
    <sheetView showGridLines="0" showZeros="0" zoomScalePageLayoutView="0" workbookViewId="0" topLeftCell="A19">
      <selection activeCell="G31" sqref="G31"/>
    </sheetView>
  </sheetViews>
  <sheetFormatPr defaultColWidth="8.88671875" defaultRowHeight="13.5"/>
  <cols>
    <col min="1" max="1" width="4.6640625" style="0" customWidth="1"/>
    <col min="2" max="2" width="5.21484375" style="0" customWidth="1"/>
    <col min="3" max="3" width="4.5546875" style="0" customWidth="1"/>
    <col min="4" max="4" width="11.5546875" style="0" customWidth="1"/>
    <col min="5" max="5" width="11.77734375" style="23" customWidth="1"/>
    <col min="6" max="6" width="7.6640625" style="24" customWidth="1"/>
    <col min="7" max="7" width="11.21484375" style="23" customWidth="1"/>
    <col min="8" max="8" width="6.99609375" style="24" customWidth="1"/>
    <col min="9" max="9" width="9.5546875" style="23" customWidth="1"/>
    <col min="10" max="10" width="7.4453125" style="24" customWidth="1"/>
  </cols>
  <sheetData>
    <row r="1" spans="1:10" ht="25.5" customHeight="1">
      <c r="A1" s="17"/>
      <c r="B1" s="17"/>
      <c r="C1" s="17"/>
      <c r="D1" s="17"/>
      <c r="E1" s="17"/>
      <c r="F1" s="31"/>
      <c r="G1"/>
      <c r="H1" s="35"/>
      <c r="I1"/>
      <c r="J1" s="35"/>
    </row>
    <row r="2" spans="1:9" ht="25.5" customHeight="1">
      <c r="A2" s="13" t="s">
        <v>174</v>
      </c>
      <c r="B2" s="13"/>
      <c r="C2" s="13"/>
      <c r="D2" s="13"/>
      <c r="E2" s="13"/>
      <c r="F2"/>
      <c r="G2" s="24"/>
      <c r="I2" s="24"/>
    </row>
    <row r="3" ht="14.25" thickBot="1">
      <c r="J3" s="30" t="s">
        <v>79</v>
      </c>
    </row>
    <row r="4" spans="1:10" ht="23.25" customHeight="1">
      <c r="A4" s="240" t="s">
        <v>148</v>
      </c>
      <c r="B4" s="241"/>
      <c r="C4" s="241"/>
      <c r="D4" s="242"/>
      <c r="E4" s="228" t="s">
        <v>143</v>
      </c>
      <c r="F4" s="210"/>
      <c r="G4" s="210" t="s">
        <v>144</v>
      </c>
      <c r="H4" s="210"/>
      <c r="I4" s="210" t="s">
        <v>117</v>
      </c>
      <c r="J4" s="217"/>
    </row>
    <row r="5" spans="1:10" ht="23.25" customHeight="1">
      <c r="A5" s="243"/>
      <c r="B5" s="244"/>
      <c r="C5" s="244"/>
      <c r="D5" s="245"/>
      <c r="E5" s="132" t="s">
        <v>118</v>
      </c>
      <c r="F5" s="106" t="s">
        <v>119</v>
      </c>
      <c r="G5" s="106" t="s">
        <v>118</v>
      </c>
      <c r="H5" s="106" t="s">
        <v>119</v>
      </c>
      <c r="I5" s="106" t="s">
        <v>118</v>
      </c>
      <c r="J5" s="107" t="s">
        <v>119</v>
      </c>
    </row>
    <row r="6" spans="1:10" ht="23.25" customHeight="1">
      <c r="A6" s="174" t="s">
        <v>149</v>
      </c>
      <c r="B6" s="248" t="s">
        <v>150</v>
      </c>
      <c r="C6" s="248" t="s">
        <v>151</v>
      </c>
      <c r="D6" s="141" t="s">
        <v>152</v>
      </c>
      <c r="E6" s="133">
        <v>842</v>
      </c>
      <c r="F6" s="116">
        <f>E6/E$19</f>
        <v>0.04356148791970614</v>
      </c>
      <c r="G6" s="115">
        <v>631</v>
      </c>
      <c r="H6" s="116">
        <f>G6/G$19</f>
        <v>0.031868686868686866</v>
      </c>
      <c r="I6" s="115">
        <f>G6-E6</f>
        <v>-211</v>
      </c>
      <c r="J6" s="117">
        <f>H6-F6</f>
        <v>-0.011692801051019275</v>
      </c>
    </row>
    <row r="7" spans="1:10" ht="23.25" customHeight="1">
      <c r="A7" s="175"/>
      <c r="B7" s="231"/>
      <c r="C7" s="249"/>
      <c r="D7" s="142" t="s">
        <v>153</v>
      </c>
      <c r="E7" s="134">
        <v>3262</v>
      </c>
      <c r="F7" s="33">
        <f aca="true" t="shared" si="0" ref="F7:H31">E7/E$19</f>
        <v>0.16876196388845777</v>
      </c>
      <c r="G7" s="26">
        <v>3551</v>
      </c>
      <c r="H7" s="33">
        <f t="shared" si="0"/>
        <v>0.17934343434343433</v>
      </c>
      <c r="I7" s="26">
        <f aca="true" t="shared" si="1" ref="I7:I31">G7-E7</f>
        <v>289</v>
      </c>
      <c r="J7" s="37">
        <f aca="true" t="shared" si="2" ref="J7:J31">H7-F7</f>
        <v>0.010581470454976566</v>
      </c>
    </row>
    <row r="8" spans="1:10" ht="23.25" customHeight="1">
      <c r="A8" s="175"/>
      <c r="B8" s="231"/>
      <c r="C8" s="249"/>
      <c r="D8" s="143" t="s">
        <v>154</v>
      </c>
      <c r="E8" s="134"/>
      <c r="F8" s="33">
        <f t="shared" si="0"/>
        <v>0</v>
      </c>
      <c r="G8" s="26"/>
      <c r="H8" s="33">
        <f t="shared" si="0"/>
        <v>0</v>
      </c>
      <c r="I8" s="26">
        <f t="shared" si="1"/>
        <v>0</v>
      </c>
      <c r="J8" s="37">
        <f t="shared" si="2"/>
        <v>0</v>
      </c>
    </row>
    <row r="9" spans="1:10" ht="23.25" customHeight="1">
      <c r="A9" s="175"/>
      <c r="B9" s="231"/>
      <c r="C9" s="249"/>
      <c r="D9" s="143" t="s">
        <v>155</v>
      </c>
      <c r="E9" s="134"/>
      <c r="F9" s="33">
        <f t="shared" si="0"/>
        <v>0</v>
      </c>
      <c r="G9" s="26"/>
      <c r="H9" s="33">
        <f t="shared" si="0"/>
        <v>0</v>
      </c>
      <c r="I9" s="26">
        <f t="shared" si="1"/>
        <v>0</v>
      </c>
      <c r="J9" s="37">
        <f t="shared" si="2"/>
        <v>0</v>
      </c>
    </row>
    <row r="10" spans="1:10" ht="23.25" customHeight="1">
      <c r="A10" s="175"/>
      <c r="B10" s="231"/>
      <c r="C10" s="249"/>
      <c r="D10" s="143" t="s">
        <v>156</v>
      </c>
      <c r="E10" s="134"/>
      <c r="F10" s="33">
        <f t="shared" si="0"/>
        <v>0</v>
      </c>
      <c r="G10" s="26"/>
      <c r="H10" s="33">
        <f t="shared" si="0"/>
        <v>0</v>
      </c>
      <c r="I10" s="26">
        <f t="shared" si="1"/>
        <v>0</v>
      </c>
      <c r="J10" s="37">
        <f t="shared" si="2"/>
        <v>0</v>
      </c>
    </row>
    <row r="11" spans="1:10" ht="23.25" customHeight="1">
      <c r="A11" s="175"/>
      <c r="B11" s="231"/>
      <c r="C11" s="249"/>
      <c r="D11" s="142" t="s">
        <v>157</v>
      </c>
      <c r="E11" s="135"/>
      <c r="F11" s="83">
        <f t="shared" si="0"/>
        <v>0</v>
      </c>
      <c r="G11" s="82"/>
      <c r="H11" s="83">
        <f t="shared" si="0"/>
        <v>0</v>
      </c>
      <c r="I11" s="82">
        <f t="shared" si="1"/>
        <v>0</v>
      </c>
      <c r="J11" s="84">
        <f t="shared" si="2"/>
        <v>0</v>
      </c>
    </row>
    <row r="12" spans="1:10" ht="23.25" customHeight="1">
      <c r="A12" s="175"/>
      <c r="B12" s="231"/>
      <c r="C12" s="229" t="s">
        <v>175</v>
      </c>
      <c r="D12" s="230"/>
      <c r="E12" s="135"/>
      <c r="F12" s="83">
        <f>E12/E$19</f>
        <v>0</v>
      </c>
      <c r="G12" s="82"/>
      <c r="H12" s="83">
        <f>G12/G$19</f>
        <v>0</v>
      </c>
      <c r="I12" s="82">
        <f>G12-E12</f>
        <v>0</v>
      </c>
      <c r="J12" s="84">
        <f>H12-F12</f>
        <v>0</v>
      </c>
    </row>
    <row r="13" spans="1:10" ht="23.25" customHeight="1">
      <c r="A13" s="175"/>
      <c r="B13" s="231"/>
      <c r="C13" s="229" t="s">
        <v>176</v>
      </c>
      <c r="D13" s="230"/>
      <c r="E13" s="135"/>
      <c r="F13" s="83">
        <f>E13/E$19</f>
        <v>0</v>
      </c>
      <c r="G13" s="82"/>
      <c r="H13" s="83">
        <f>G13/G$19</f>
        <v>0</v>
      </c>
      <c r="I13" s="82">
        <f>G13-E13</f>
        <v>0</v>
      </c>
      <c r="J13" s="84">
        <f>H13-F13</f>
        <v>0</v>
      </c>
    </row>
    <row r="14" spans="1:10" ht="23.25" customHeight="1">
      <c r="A14" s="175"/>
      <c r="B14" s="231"/>
      <c r="C14" s="234" t="s">
        <v>158</v>
      </c>
      <c r="D14" s="235"/>
      <c r="E14" s="135">
        <v>133</v>
      </c>
      <c r="F14" s="83">
        <f t="shared" si="0"/>
        <v>0.0068808526048942005</v>
      </c>
      <c r="G14" s="82">
        <v>165</v>
      </c>
      <c r="H14" s="83">
        <f t="shared" si="0"/>
        <v>0.008333333333333333</v>
      </c>
      <c r="I14" s="82">
        <f t="shared" si="1"/>
        <v>32</v>
      </c>
      <c r="J14" s="84">
        <f t="shared" si="2"/>
        <v>0.0014524807284391327</v>
      </c>
    </row>
    <row r="15" spans="1:10" ht="23.25" customHeight="1">
      <c r="A15" s="175"/>
      <c r="B15" s="231"/>
      <c r="C15" s="234" t="s">
        <v>159</v>
      </c>
      <c r="D15" s="235"/>
      <c r="E15" s="136">
        <v>11</v>
      </c>
      <c r="F15" s="87">
        <f t="shared" si="0"/>
        <v>0.0005690930725852346</v>
      </c>
      <c r="G15" s="86">
        <v>10</v>
      </c>
      <c r="H15" s="87">
        <f t="shared" si="0"/>
        <v>0.000505050505050505</v>
      </c>
      <c r="I15" s="86">
        <f t="shared" si="1"/>
        <v>-1</v>
      </c>
      <c r="J15" s="88">
        <f t="shared" si="2"/>
        <v>-6.404256753472955E-05</v>
      </c>
    </row>
    <row r="16" spans="1:10" ht="23.25" customHeight="1">
      <c r="A16" s="175"/>
      <c r="B16" s="222" t="s">
        <v>160</v>
      </c>
      <c r="C16" s="223"/>
      <c r="D16" s="224"/>
      <c r="E16" s="137">
        <v>14941</v>
      </c>
      <c r="F16" s="110">
        <f t="shared" si="0"/>
        <v>0.7729835997723628</v>
      </c>
      <c r="G16" s="109">
        <v>15314</v>
      </c>
      <c r="H16" s="110">
        <f t="shared" si="0"/>
        <v>0.7734343434343435</v>
      </c>
      <c r="I16" s="109">
        <f t="shared" si="1"/>
        <v>373</v>
      </c>
      <c r="J16" s="111">
        <f t="shared" si="2"/>
        <v>0.0004507436619807237</v>
      </c>
    </row>
    <row r="17" spans="1:10" ht="23.25" customHeight="1">
      <c r="A17" s="175"/>
      <c r="B17" s="222" t="s">
        <v>161</v>
      </c>
      <c r="C17" s="223"/>
      <c r="D17" s="224"/>
      <c r="E17" s="134">
        <v>140</v>
      </c>
      <c r="F17" s="33">
        <f t="shared" si="0"/>
        <v>0.007243002741993895</v>
      </c>
      <c r="G17" s="26">
        <v>129</v>
      </c>
      <c r="H17" s="33">
        <f t="shared" si="0"/>
        <v>0.0065151515151515155</v>
      </c>
      <c r="I17" s="26">
        <f t="shared" si="1"/>
        <v>-11</v>
      </c>
      <c r="J17" s="37">
        <f t="shared" si="2"/>
        <v>-0.0007278512268423798</v>
      </c>
    </row>
    <row r="18" spans="1:10" ht="23.25" customHeight="1">
      <c r="A18" s="175"/>
      <c r="B18" s="222" t="s">
        <v>162</v>
      </c>
      <c r="C18" s="223"/>
      <c r="D18" s="224"/>
      <c r="E18" s="134"/>
      <c r="F18" s="33">
        <f t="shared" si="0"/>
        <v>0</v>
      </c>
      <c r="G18" s="26"/>
      <c r="H18" s="33">
        <f t="shared" si="0"/>
        <v>0</v>
      </c>
      <c r="I18" s="26">
        <f t="shared" si="1"/>
        <v>0</v>
      </c>
      <c r="J18" s="37">
        <f t="shared" si="2"/>
        <v>0</v>
      </c>
    </row>
    <row r="19" spans="1:10" ht="23.25" customHeight="1">
      <c r="A19" s="175"/>
      <c r="B19" s="232" t="s">
        <v>163</v>
      </c>
      <c r="C19" s="232"/>
      <c r="D19" s="233"/>
      <c r="E19" s="138">
        <f>SUM(E6:E18)</f>
        <v>19329</v>
      </c>
      <c r="F19" s="113">
        <f t="shared" si="0"/>
        <v>1</v>
      </c>
      <c r="G19" s="112">
        <f>SUM(G6:G18)</f>
        <v>19800</v>
      </c>
      <c r="H19" s="113">
        <f t="shared" si="0"/>
        <v>1</v>
      </c>
      <c r="I19" s="112">
        <f t="shared" si="1"/>
        <v>471</v>
      </c>
      <c r="J19" s="114">
        <f t="shared" si="2"/>
        <v>0</v>
      </c>
    </row>
    <row r="20" spans="1:10" ht="23.25" customHeight="1">
      <c r="A20" s="239" t="s">
        <v>164</v>
      </c>
      <c r="B20" s="231" t="s">
        <v>150</v>
      </c>
      <c r="C20" s="231" t="s">
        <v>165</v>
      </c>
      <c r="D20" s="142" t="s">
        <v>166</v>
      </c>
      <c r="E20" s="134">
        <v>2263</v>
      </c>
      <c r="F20" s="33">
        <f t="shared" si="0"/>
        <v>0.11707796575094417</v>
      </c>
      <c r="G20" s="26">
        <v>2484</v>
      </c>
      <c r="H20" s="33">
        <f t="shared" si="0"/>
        <v>0.12545454545454546</v>
      </c>
      <c r="I20" s="26">
        <f t="shared" si="1"/>
        <v>221</v>
      </c>
      <c r="J20" s="37">
        <f t="shared" si="2"/>
        <v>0.008376579703601283</v>
      </c>
    </row>
    <row r="21" spans="1:10" ht="23.25" customHeight="1">
      <c r="A21" s="239"/>
      <c r="B21" s="231"/>
      <c r="C21" s="249"/>
      <c r="D21" s="142" t="s">
        <v>167</v>
      </c>
      <c r="E21" s="134">
        <v>338</v>
      </c>
      <c r="F21" s="33">
        <f t="shared" si="0"/>
        <v>0.017486678048528118</v>
      </c>
      <c r="G21" s="26">
        <v>205</v>
      </c>
      <c r="H21" s="33">
        <f t="shared" si="0"/>
        <v>0.010353535353535354</v>
      </c>
      <c r="I21" s="26">
        <f t="shared" si="1"/>
        <v>-133</v>
      </c>
      <c r="J21" s="37">
        <f t="shared" si="2"/>
        <v>-0.007133142694992763</v>
      </c>
    </row>
    <row r="22" spans="1:10" ht="23.25" customHeight="1">
      <c r="A22" s="239"/>
      <c r="B22" s="231"/>
      <c r="C22" s="249"/>
      <c r="D22" s="142" t="s">
        <v>157</v>
      </c>
      <c r="E22" s="134">
        <v>12</v>
      </c>
      <c r="F22" s="33">
        <f t="shared" si="0"/>
        <v>0.0006208288064566196</v>
      </c>
      <c r="G22" s="26">
        <v>13</v>
      </c>
      <c r="H22" s="33">
        <f t="shared" si="0"/>
        <v>0.0006565656565656566</v>
      </c>
      <c r="I22" s="26">
        <f t="shared" si="1"/>
        <v>1</v>
      </c>
      <c r="J22" s="37">
        <f t="shared" si="2"/>
        <v>3.5736850109036955E-05</v>
      </c>
    </row>
    <row r="23" spans="1:10" ht="23.25" customHeight="1">
      <c r="A23" s="239"/>
      <c r="B23" s="231"/>
      <c r="C23" s="229" t="s">
        <v>177</v>
      </c>
      <c r="D23" s="230"/>
      <c r="E23" s="134"/>
      <c r="F23" s="33">
        <f>E23/E$19</f>
        <v>0</v>
      </c>
      <c r="G23" s="26"/>
      <c r="H23" s="33">
        <f>G23/G$19</f>
        <v>0</v>
      </c>
      <c r="I23" s="26">
        <f>G23-E23</f>
        <v>0</v>
      </c>
      <c r="J23" s="37">
        <f>H23-F23</f>
        <v>0</v>
      </c>
    </row>
    <row r="24" spans="1:10" ht="23.25" customHeight="1">
      <c r="A24" s="239"/>
      <c r="B24" s="231"/>
      <c r="C24" s="229" t="s">
        <v>178</v>
      </c>
      <c r="D24" s="230"/>
      <c r="E24" s="134"/>
      <c r="F24" s="33">
        <f>E24/E$19</f>
        <v>0</v>
      </c>
      <c r="G24" s="26">
        <v>350</v>
      </c>
      <c r="H24" s="33">
        <f>G24/G$19</f>
        <v>0.017676767676767676</v>
      </c>
      <c r="I24" s="26">
        <f>G24-E24</f>
        <v>350</v>
      </c>
      <c r="J24" s="37">
        <f>H24-F24</f>
        <v>0.017676767676767676</v>
      </c>
    </row>
    <row r="25" spans="1:10" ht="23.25" customHeight="1">
      <c r="A25" s="239"/>
      <c r="B25" s="231"/>
      <c r="C25" s="234" t="s">
        <v>168</v>
      </c>
      <c r="D25" s="235"/>
      <c r="E25" s="134">
        <v>50</v>
      </c>
      <c r="F25" s="33">
        <f t="shared" si="0"/>
        <v>0.0025867866935692482</v>
      </c>
      <c r="G25" s="26">
        <v>81</v>
      </c>
      <c r="H25" s="33">
        <f t="shared" si="0"/>
        <v>0.004090909090909091</v>
      </c>
      <c r="I25" s="26">
        <f t="shared" si="1"/>
        <v>31</v>
      </c>
      <c r="J25" s="37">
        <f t="shared" si="2"/>
        <v>0.001504122397339843</v>
      </c>
    </row>
    <row r="26" spans="1:10" ht="23.25" customHeight="1">
      <c r="A26" s="239"/>
      <c r="B26" s="231"/>
      <c r="C26" s="234" t="s">
        <v>169</v>
      </c>
      <c r="D26" s="235"/>
      <c r="E26" s="137">
        <v>140</v>
      </c>
      <c r="F26" s="110">
        <f t="shared" si="0"/>
        <v>0.007243002741993895</v>
      </c>
      <c r="G26" s="109">
        <v>131</v>
      </c>
      <c r="H26" s="110">
        <f t="shared" si="0"/>
        <v>0.006616161616161616</v>
      </c>
      <c r="I26" s="109">
        <f t="shared" si="1"/>
        <v>-9</v>
      </c>
      <c r="J26" s="111">
        <f t="shared" si="2"/>
        <v>-0.000626841125832279</v>
      </c>
    </row>
    <row r="27" spans="1:10" ht="23.25" customHeight="1">
      <c r="A27" s="239"/>
      <c r="B27" s="219" t="s">
        <v>170</v>
      </c>
      <c r="C27" s="220"/>
      <c r="D27" s="221"/>
      <c r="E27" s="137">
        <v>13869</v>
      </c>
      <c r="F27" s="110">
        <f t="shared" si="0"/>
        <v>0.717522893062238</v>
      </c>
      <c r="G27" s="109">
        <v>14269</v>
      </c>
      <c r="H27" s="110">
        <f t="shared" si="0"/>
        <v>0.7206565656565657</v>
      </c>
      <c r="I27" s="109">
        <f t="shared" si="1"/>
        <v>400</v>
      </c>
      <c r="J27" s="111">
        <f t="shared" si="2"/>
        <v>0.003133672594327619</v>
      </c>
    </row>
    <row r="28" spans="1:10" ht="23.25" customHeight="1">
      <c r="A28" s="239"/>
      <c r="B28" s="222" t="s">
        <v>171</v>
      </c>
      <c r="C28" s="223"/>
      <c r="D28" s="224"/>
      <c r="E28" s="137">
        <v>33</v>
      </c>
      <c r="F28" s="110">
        <f t="shared" si="0"/>
        <v>0.0017072792177557038</v>
      </c>
      <c r="G28" s="109">
        <v>30</v>
      </c>
      <c r="H28" s="110">
        <f t="shared" si="0"/>
        <v>0.0015151515151515152</v>
      </c>
      <c r="I28" s="109">
        <f t="shared" si="1"/>
        <v>-3</v>
      </c>
      <c r="J28" s="111">
        <f t="shared" si="2"/>
        <v>-0.00019212770260418864</v>
      </c>
    </row>
    <row r="29" spans="1:10" ht="23.25" customHeight="1">
      <c r="A29" s="239"/>
      <c r="B29" s="225" t="s">
        <v>172</v>
      </c>
      <c r="C29" s="226"/>
      <c r="D29" s="227"/>
      <c r="E29" s="137"/>
      <c r="F29" s="110">
        <f t="shared" si="0"/>
        <v>0</v>
      </c>
      <c r="G29" s="109"/>
      <c r="H29" s="110">
        <f t="shared" si="0"/>
        <v>0</v>
      </c>
      <c r="I29" s="109">
        <f t="shared" si="1"/>
        <v>0</v>
      </c>
      <c r="J29" s="111">
        <f t="shared" si="2"/>
        <v>0</v>
      </c>
    </row>
    <row r="30" spans="1:10" ht="23.25" customHeight="1">
      <c r="A30" s="239"/>
      <c r="B30" s="246" t="s">
        <v>163</v>
      </c>
      <c r="C30" s="246"/>
      <c r="D30" s="247"/>
      <c r="E30" s="139">
        <f>SUM(E20:E29)</f>
        <v>16705</v>
      </c>
      <c r="F30" s="32">
        <f t="shared" si="0"/>
        <v>0.8642454343214858</v>
      </c>
      <c r="G30" s="28">
        <f>SUM(G20:G29)</f>
        <v>17563</v>
      </c>
      <c r="H30" s="32">
        <f t="shared" si="0"/>
        <v>0.887020202020202</v>
      </c>
      <c r="I30" s="28">
        <f t="shared" si="1"/>
        <v>858</v>
      </c>
      <c r="J30" s="36">
        <f t="shared" si="2"/>
        <v>0.022774767698716225</v>
      </c>
    </row>
    <row r="31" spans="1:10" ht="23.25" customHeight="1" thickBot="1">
      <c r="A31" s="236" t="s">
        <v>173</v>
      </c>
      <c r="B31" s="237"/>
      <c r="C31" s="237"/>
      <c r="D31" s="238"/>
      <c r="E31" s="140">
        <f>SUM(E19-E30)</f>
        <v>2624</v>
      </c>
      <c r="F31" s="34">
        <f t="shared" si="0"/>
        <v>0.13575456567851416</v>
      </c>
      <c r="G31" s="108">
        <f>SUM(G19-G30)</f>
        <v>2237</v>
      </c>
      <c r="H31" s="34">
        <f t="shared" si="0"/>
        <v>0.11297979797979799</v>
      </c>
      <c r="I31" s="108">
        <f t="shared" si="1"/>
        <v>-387</v>
      </c>
      <c r="J31" s="38">
        <f t="shared" si="2"/>
        <v>-0.02277476769871617</v>
      </c>
    </row>
    <row r="32" ht="13.5">
      <c r="C32" s="1"/>
    </row>
  </sheetData>
  <sheetProtection/>
  <mergeCells count="27">
    <mergeCell ref="A6:A19"/>
    <mergeCell ref="C14:D14"/>
    <mergeCell ref="C15:D15"/>
    <mergeCell ref="B6:B15"/>
    <mergeCell ref="B18:D18"/>
    <mergeCell ref="B17:D17"/>
    <mergeCell ref="B16:D16"/>
    <mergeCell ref="A31:D31"/>
    <mergeCell ref="C26:D26"/>
    <mergeCell ref="A20:A30"/>
    <mergeCell ref="A4:D5"/>
    <mergeCell ref="C13:D13"/>
    <mergeCell ref="C23:D23"/>
    <mergeCell ref="C24:D24"/>
    <mergeCell ref="B30:D30"/>
    <mergeCell ref="C6:C11"/>
    <mergeCell ref="C20:C22"/>
    <mergeCell ref="B27:D27"/>
    <mergeCell ref="B28:D28"/>
    <mergeCell ref="B29:D29"/>
    <mergeCell ref="E4:F4"/>
    <mergeCell ref="G4:H4"/>
    <mergeCell ref="I4:J4"/>
    <mergeCell ref="C12:D12"/>
    <mergeCell ref="B20:B26"/>
    <mergeCell ref="B19:D19"/>
    <mergeCell ref="C25:D25"/>
  </mergeCells>
  <printOptions horizontalCentered="1"/>
  <pageMargins left="0.1968503937007874" right="0.2755905511811024" top="0.89" bottom="0.2" header="0.5118110236220472" footer="0.2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E26"/>
  <sheetViews>
    <sheetView showGridLines="0" tabSelected="1" zoomScalePageLayoutView="0" workbookViewId="0" topLeftCell="A1">
      <selection activeCell="D20" sqref="D20"/>
    </sheetView>
  </sheetViews>
  <sheetFormatPr defaultColWidth="8.88671875" defaultRowHeight="13.5"/>
  <cols>
    <col min="1" max="1" width="12.5546875" style="21" customWidth="1"/>
    <col min="2" max="2" width="24.4453125" style="15" customWidth="1"/>
    <col min="3" max="3" width="15.6640625" style="16" customWidth="1"/>
    <col min="4" max="4" width="15.21484375" style="14" customWidth="1"/>
    <col min="5" max="5" width="15.21484375" style="14" bestFit="1" customWidth="1"/>
    <col min="6" max="16384" width="8.88671875" style="14" customWidth="1"/>
  </cols>
  <sheetData>
    <row r="2" spans="1:2" ht="25.5" customHeight="1">
      <c r="A2" s="185" t="s">
        <v>69</v>
      </c>
      <c r="B2" s="185"/>
    </row>
    <row r="3" spans="1:2" ht="25.5" customHeight="1">
      <c r="A3" s="11"/>
      <c r="B3" s="13"/>
    </row>
    <row r="5" spans="1:5" ht="22.5" customHeight="1" thickBot="1">
      <c r="A5" s="19"/>
      <c r="B5" s="18"/>
      <c r="E5" s="20" t="s">
        <v>67</v>
      </c>
    </row>
    <row r="6" spans="1:5" ht="31.5" customHeight="1">
      <c r="A6" s="259" t="s">
        <v>33</v>
      </c>
      <c r="B6" s="260"/>
      <c r="C6" s="255" t="s">
        <v>109</v>
      </c>
      <c r="D6" s="257" t="s">
        <v>147</v>
      </c>
      <c r="E6" s="253" t="s">
        <v>75</v>
      </c>
    </row>
    <row r="7" spans="1:5" ht="13.5" customHeight="1">
      <c r="A7" s="261"/>
      <c r="B7" s="262"/>
      <c r="C7" s="256"/>
      <c r="D7" s="258"/>
      <c r="E7" s="254"/>
    </row>
    <row r="8" spans="1:5" ht="31.5" customHeight="1">
      <c r="A8" s="266" t="s">
        <v>19</v>
      </c>
      <c r="B8" s="119" t="s">
        <v>20</v>
      </c>
      <c r="C8" s="124">
        <v>0.0571</v>
      </c>
      <c r="D8" s="127">
        <v>0.0538</v>
      </c>
      <c r="E8" s="123">
        <f>D8-C8</f>
        <v>-0.0032999999999999974</v>
      </c>
    </row>
    <row r="9" spans="1:5" ht="31.5" customHeight="1">
      <c r="A9" s="266"/>
      <c r="B9" s="120" t="s">
        <v>22</v>
      </c>
      <c r="C9" s="124">
        <v>0.0468</v>
      </c>
      <c r="D9" s="127">
        <v>0.0426</v>
      </c>
      <c r="E9" s="123">
        <f aca="true" t="shared" si="0" ref="E9:E21">D9-C9</f>
        <v>-0.004200000000000002</v>
      </c>
    </row>
    <row r="10" spans="1:5" ht="31.5" customHeight="1">
      <c r="A10" s="267"/>
      <c r="B10" s="120" t="s">
        <v>87</v>
      </c>
      <c r="C10" s="125">
        <v>0.0962</v>
      </c>
      <c r="D10" s="128">
        <v>0.095</v>
      </c>
      <c r="E10" s="123">
        <f t="shared" si="0"/>
        <v>-0.0011999999999999927</v>
      </c>
    </row>
    <row r="11" spans="1:5" ht="31.5" customHeight="1">
      <c r="A11" s="269" t="s">
        <v>23</v>
      </c>
      <c r="B11" s="121" t="s">
        <v>24</v>
      </c>
      <c r="C11" s="125">
        <v>0.0788</v>
      </c>
      <c r="D11" s="128">
        <v>0.1211</v>
      </c>
      <c r="E11" s="123">
        <f t="shared" si="0"/>
        <v>0.042300000000000004</v>
      </c>
    </row>
    <row r="12" spans="1:5" ht="31.5" customHeight="1">
      <c r="A12" s="269"/>
      <c r="B12" s="121" t="s">
        <v>25</v>
      </c>
      <c r="C12" s="125">
        <v>0.0087</v>
      </c>
      <c r="D12" s="128">
        <v>0.0238</v>
      </c>
      <c r="E12" s="123">
        <f t="shared" si="0"/>
        <v>0.015100000000000002</v>
      </c>
    </row>
    <row r="13" spans="1:5" ht="31.5" customHeight="1">
      <c r="A13" s="269"/>
      <c r="B13" s="121" t="s">
        <v>26</v>
      </c>
      <c r="C13" s="125">
        <v>0.0375</v>
      </c>
      <c r="D13" s="128">
        <v>0.07</v>
      </c>
      <c r="E13" s="123">
        <f t="shared" si="0"/>
        <v>0.03250000000000001</v>
      </c>
    </row>
    <row r="14" spans="1:5" ht="31.5" customHeight="1">
      <c r="A14" s="267" t="s">
        <v>82</v>
      </c>
      <c r="B14" s="120" t="s">
        <v>83</v>
      </c>
      <c r="C14" s="125">
        <v>0.0062</v>
      </c>
      <c r="D14" s="128">
        <v>0.0009</v>
      </c>
      <c r="E14" s="123">
        <f t="shared" si="0"/>
        <v>-0.0053</v>
      </c>
    </row>
    <row r="15" spans="1:5" ht="31.5" customHeight="1">
      <c r="A15" s="267"/>
      <c r="B15" s="120" t="s">
        <v>84</v>
      </c>
      <c r="C15" s="125">
        <v>0.9733</v>
      </c>
      <c r="D15" s="128">
        <v>0.986</v>
      </c>
      <c r="E15" s="123">
        <f t="shared" si="0"/>
        <v>0.012699999999999934</v>
      </c>
    </row>
    <row r="16" spans="1:5" ht="31.5" customHeight="1">
      <c r="A16" s="267"/>
      <c r="B16" s="120" t="s">
        <v>85</v>
      </c>
      <c r="C16" s="125">
        <v>0.0316</v>
      </c>
      <c r="D16" s="128">
        <v>0.0322</v>
      </c>
      <c r="E16" s="123">
        <f t="shared" si="0"/>
        <v>0.0005999999999999964</v>
      </c>
    </row>
    <row r="17" spans="1:5" ht="31.5" customHeight="1">
      <c r="A17" s="268" t="s">
        <v>78</v>
      </c>
      <c r="B17" s="121" t="s">
        <v>27</v>
      </c>
      <c r="C17" s="125">
        <v>0.4657</v>
      </c>
      <c r="D17" s="128">
        <v>1.052</v>
      </c>
      <c r="E17" s="123">
        <f t="shared" si="0"/>
        <v>0.5863</v>
      </c>
    </row>
    <row r="18" spans="1:5" ht="31.5" customHeight="1">
      <c r="A18" s="268"/>
      <c r="B18" s="121" t="s">
        <v>28</v>
      </c>
      <c r="C18" s="125">
        <v>-0.2763</v>
      </c>
      <c r="D18" s="128">
        <v>-0.2502</v>
      </c>
      <c r="E18" s="123">
        <f t="shared" si="0"/>
        <v>0.026100000000000012</v>
      </c>
    </row>
    <row r="19" spans="1:5" ht="31.5" customHeight="1">
      <c r="A19" s="263" t="s">
        <v>31</v>
      </c>
      <c r="B19" s="120" t="s">
        <v>30</v>
      </c>
      <c r="C19" s="126">
        <v>97</v>
      </c>
      <c r="D19" s="129">
        <v>38</v>
      </c>
      <c r="E19" s="131">
        <f t="shared" si="0"/>
        <v>-59</v>
      </c>
    </row>
    <row r="20" spans="1:5" ht="31.5" customHeight="1">
      <c r="A20" s="264"/>
      <c r="B20" s="120" t="s">
        <v>111</v>
      </c>
      <c r="C20" s="126">
        <v>5342</v>
      </c>
      <c r="D20" s="129">
        <v>6228</v>
      </c>
      <c r="E20" s="131">
        <f t="shared" si="0"/>
        <v>886</v>
      </c>
    </row>
    <row r="21" spans="1:5" ht="32.25" customHeight="1" thickBot="1">
      <c r="A21" s="265"/>
      <c r="B21" s="122" t="s">
        <v>32</v>
      </c>
      <c r="C21" s="118">
        <v>4381</v>
      </c>
      <c r="D21" s="130">
        <v>4490</v>
      </c>
      <c r="E21" s="131">
        <f t="shared" si="0"/>
        <v>109</v>
      </c>
    </row>
    <row r="22" spans="1:5" s="22" customFormat="1" ht="19.5" customHeight="1">
      <c r="A22" s="251" t="s">
        <v>86</v>
      </c>
      <c r="B22" s="251"/>
      <c r="C22" s="251"/>
      <c r="D22" s="251"/>
      <c r="E22" s="251"/>
    </row>
    <row r="23" spans="1:5" s="22" customFormat="1" ht="19.5" customHeight="1">
      <c r="A23" s="252" t="s">
        <v>104</v>
      </c>
      <c r="B23" s="252"/>
      <c r="C23" s="252"/>
      <c r="D23" s="252"/>
      <c r="E23" s="252"/>
    </row>
    <row r="24" spans="1:5" s="22" customFormat="1" ht="19.5" customHeight="1">
      <c r="A24" s="252" t="s">
        <v>81</v>
      </c>
      <c r="B24" s="252"/>
      <c r="C24" s="252"/>
      <c r="D24" s="252"/>
      <c r="E24" s="252"/>
    </row>
    <row r="25" spans="1:5" s="22" customFormat="1" ht="19.5" customHeight="1">
      <c r="A25" s="252" t="s">
        <v>77</v>
      </c>
      <c r="B25" s="252"/>
      <c r="C25" s="252"/>
      <c r="D25" s="252"/>
      <c r="E25" s="252"/>
    </row>
    <row r="26" spans="1:5" s="22" customFormat="1" ht="19.5" customHeight="1">
      <c r="A26" s="250" t="s">
        <v>76</v>
      </c>
      <c r="B26" s="250"/>
      <c r="C26" s="250"/>
      <c r="D26" s="250"/>
      <c r="E26" s="250"/>
    </row>
  </sheetData>
  <sheetProtection/>
  <mergeCells count="15">
    <mergeCell ref="A2:B2"/>
    <mergeCell ref="C6:C7"/>
    <mergeCell ref="D6:D7"/>
    <mergeCell ref="A6:B7"/>
    <mergeCell ref="A19:A21"/>
    <mergeCell ref="A8:A10"/>
    <mergeCell ref="A17:A18"/>
    <mergeCell ref="A11:A13"/>
    <mergeCell ref="A14:A16"/>
    <mergeCell ref="A26:E26"/>
    <mergeCell ref="A22:E22"/>
    <mergeCell ref="A23:E23"/>
    <mergeCell ref="A24:E24"/>
    <mergeCell ref="A25:E25"/>
    <mergeCell ref="E6:E7"/>
  </mergeCells>
  <printOptions/>
  <pageMargins left="0.28" right="0.28" top="0.92" bottom="0.21" header="0.3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농협중앙회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김재온</dc:creator>
  <cp:keywords/>
  <dc:description/>
  <cp:lastModifiedBy>farmzone</cp:lastModifiedBy>
  <cp:lastPrinted>2009-07-20T05:23:31Z</cp:lastPrinted>
  <dcterms:created xsi:type="dcterms:W3CDTF">2002-07-08T00:05:10Z</dcterms:created>
  <dcterms:modified xsi:type="dcterms:W3CDTF">2020-09-23T04:54:52Z</dcterms:modified>
  <cp:category/>
  <cp:version/>
  <cp:contentType/>
  <cp:contentStatus/>
</cp:coreProperties>
</file>